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ate1904="1"/>
  <mc:AlternateContent xmlns:mc="http://schemas.openxmlformats.org/markup-compatibility/2006">
    <mc:Choice Requires="x15">
      <x15ac:absPath xmlns:x15ac="http://schemas.microsoft.com/office/spreadsheetml/2010/11/ac" url="/Volumes/LaCie/DATA_DISK/●rocce/"/>
    </mc:Choice>
  </mc:AlternateContent>
  <xr:revisionPtr revIDLastSave="0" documentId="13_ncr:1_{4399D3C2-3D45-AD48-850C-064167584270}" xr6:coauthVersionLast="45" xr6:coauthVersionMax="45" xr10:uidLastSave="{00000000-0000-0000-0000-000000000000}"/>
  <workbookProtection workbookAlgorithmName="SHA-512" workbookHashValue="tr2lYT7EwRj+fdtYuHYt04A4VtPVe/CQ+/AhKIridpvEcOS+v7IJ4XpPJl4hepQCpw18gCAQaozwFiUpkBA70w==" workbookSaltValue="fNBhjQpYjOcnj9jTpHfA0g==" workbookSpinCount="100000" lockStructure="1"/>
  <bookViews>
    <workbookView xWindow="320" yWindow="460" windowWidth="15880" windowHeight="22560" tabRatio="0" activeTab="1" xr2:uid="{00000000-000D-0000-FFFF-FFFF00000000}"/>
  </bookViews>
  <sheets>
    <sheet name="取込用" sheetId="3" state="hidden" r:id="rId1"/>
    <sheet name="INPUT" sheetId="4" r:id="rId2"/>
    <sheet name="DATA" sheetId="1" state="hidden" r:id="rId3"/>
  </sheets>
  <definedNames>
    <definedName name="_xlnm.Print_Area" localSheetId="1">INPUT!$A$1:$M$266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0" i="1" l="1"/>
  <c r="J92" i="1"/>
  <c r="N90" i="1"/>
  <c r="L90" i="1"/>
  <c r="A42" i="3" l="1"/>
  <c r="B42" i="3"/>
  <c r="C42" i="3"/>
  <c r="D42" i="3"/>
  <c r="E42" i="3"/>
  <c r="F42" i="3"/>
  <c r="G42" i="3"/>
  <c r="H42" i="3"/>
  <c r="I42" i="3"/>
  <c r="J42" i="3"/>
  <c r="O42" i="3"/>
  <c r="Q42" i="3"/>
  <c r="R42" i="3"/>
  <c r="S42" i="3"/>
  <c r="T42" i="3"/>
  <c r="U42" i="3"/>
  <c r="AJ42" i="3" s="1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K42" i="3"/>
  <c r="T4" i="4"/>
  <c r="T5" i="4"/>
  <c r="B7" i="4"/>
  <c r="J7" i="4"/>
  <c r="T7" i="4"/>
  <c r="T8" i="4"/>
  <c r="M10" i="4"/>
  <c r="M11" i="4"/>
  <c r="T11" i="4"/>
  <c r="F17" i="4"/>
  <c r="O18" i="4"/>
  <c r="O19" i="4"/>
  <c r="O20" i="4"/>
  <c r="O21" i="4"/>
  <c r="O22" i="4"/>
  <c r="O23" i="4"/>
  <c r="M26" i="4"/>
  <c r="O26" i="4"/>
  <c r="M27" i="4"/>
  <c r="O27" i="4"/>
  <c r="B31" i="4"/>
  <c r="O31" i="4"/>
  <c r="M32" i="4"/>
  <c r="O32" i="4"/>
  <c r="M33" i="4"/>
  <c r="O33" i="4"/>
  <c r="N36" i="4"/>
  <c r="B37" i="4"/>
  <c r="O37" i="4"/>
  <c r="M38" i="4"/>
  <c r="O38" i="4"/>
  <c r="M39" i="4"/>
  <c r="O39" i="4"/>
  <c r="N42" i="4"/>
  <c r="B43" i="4"/>
  <c r="O43" i="4"/>
  <c r="M44" i="4"/>
  <c r="O44" i="4"/>
  <c r="M45" i="4"/>
  <c r="O45" i="4"/>
  <c r="N48" i="4"/>
  <c r="B49" i="4"/>
  <c r="O49" i="4"/>
  <c r="M50" i="4"/>
  <c r="O50" i="4"/>
  <c r="M51" i="4"/>
  <c r="O51" i="4"/>
  <c r="N54" i="4"/>
  <c r="B55" i="4"/>
  <c r="O55" i="4"/>
  <c r="M56" i="4"/>
  <c r="O56" i="4"/>
  <c r="M57" i="4"/>
  <c r="O57" i="4"/>
  <c r="N60" i="4"/>
  <c r="B61" i="4"/>
  <c r="O61" i="4"/>
  <c r="M62" i="4"/>
  <c r="O62" i="4"/>
  <c r="M63" i="4"/>
  <c r="O63" i="4"/>
  <c r="N66" i="4"/>
  <c r="B67" i="4"/>
  <c r="O67" i="4"/>
  <c r="M68" i="4"/>
  <c r="O68" i="4"/>
  <c r="M69" i="4"/>
  <c r="O69" i="4"/>
  <c r="N72" i="4"/>
  <c r="B73" i="4"/>
  <c r="O73" i="4"/>
  <c r="M74" i="4"/>
  <c r="O74" i="4"/>
  <c r="M75" i="4"/>
  <c r="O75" i="4"/>
  <c r="N78" i="4"/>
  <c r="B79" i="4"/>
  <c r="O79" i="4"/>
  <c r="M80" i="4"/>
  <c r="O80" i="4"/>
  <c r="M81" i="4"/>
  <c r="O81" i="4"/>
  <c r="N84" i="4"/>
  <c r="B85" i="4"/>
  <c r="O85" i="4"/>
  <c r="M86" i="4"/>
  <c r="O86" i="4"/>
  <c r="M87" i="4"/>
  <c r="O87" i="4"/>
  <c r="N90" i="4"/>
  <c r="B91" i="4"/>
  <c r="O91" i="4"/>
  <c r="M92" i="4"/>
  <c r="O92" i="4"/>
  <c r="M93" i="4"/>
  <c r="O93" i="4"/>
  <c r="N96" i="4"/>
  <c r="B97" i="4"/>
  <c r="O97" i="4"/>
  <c r="M98" i="4"/>
  <c r="O98" i="4"/>
  <c r="M99" i="4"/>
  <c r="O99" i="4"/>
  <c r="N102" i="4"/>
  <c r="B103" i="4"/>
  <c r="O103" i="4"/>
  <c r="M104" i="4"/>
  <c r="O104" i="4"/>
  <c r="M105" i="4"/>
  <c r="O105" i="4"/>
  <c r="N108" i="4"/>
  <c r="B109" i="4"/>
  <c r="O109" i="4"/>
  <c r="M110" i="4"/>
  <c r="O110" i="4"/>
  <c r="M111" i="4"/>
  <c r="O111" i="4"/>
  <c r="N114" i="4"/>
  <c r="B115" i="4"/>
  <c r="O115" i="4"/>
  <c r="M116" i="4"/>
  <c r="O116" i="4"/>
  <c r="M117" i="4"/>
  <c r="O117" i="4"/>
  <c r="N120" i="4"/>
  <c r="B121" i="4"/>
  <c r="O121" i="4"/>
  <c r="M122" i="4"/>
  <c r="O122" i="4"/>
  <c r="M123" i="4"/>
  <c r="O123" i="4"/>
  <c r="N126" i="4"/>
  <c r="B127" i="4"/>
  <c r="O127" i="4"/>
  <c r="M128" i="4"/>
  <c r="O128" i="4"/>
  <c r="M129" i="4"/>
  <c r="O129" i="4"/>
  <c r="N132" i="4"/>
  <c r="B133" i="4"/>
  <c r="O133" i="4"/>
  <c r="M134" i="4"/>
  <c r="O134" i="4"/>
  <c r="M135" i="4"/>
  <c r="O135" i="4"/>
  <c r="N138" i="4"/>
  <c r="B139" i="4"/>
  <c r="O139" i="4"/>
  <c r="M140" i="4"/>
  <c r="O140" i="4"/>
  <c r="M141" i="4"/>
  <c r="O141" i="4"/>
  <c r="N144" i="4"/>
  <c r="B145" i="4"/>
  <c r="O145" i="4"/>
  <c r="M146" i="4"/>
  <c r="O146" i="4"/>
  <c r="M147" i="4"/>
  <c r="O147" i="4"/>
  <c r="N150" i="4"/>
  <c r="B151" i="4"/>
  <c r="O151" i="4"/>
  <c r="M152" i="4"/>
  <c r="O152" i="4"/>
  <c r="M153" i="4"/>
  <c r="O153" i="4"/>
  <c r="N156" i="4"/>
  <c r="B157" i="4"/>
  <c r="O157" i="4"/>
  <c r="M158" i="4"/>
  <c r="O158" i="4"/>
  <c r="M159" i="4"/>
  <c r="O159" i="4"/>
  <c r="N162" i="4"/>
  <c r="B163" i="4"/>
  <c r="O163" i="4"/>
  <c r="M164" i="4"/>
  <c r="O164" i="4"/>
  <c r="M165" i="4"/>
  <c r="O165" i="4"/>
  <c r="N168" i="4"/>
  <c r="B169" i="4"/>
  <c r="O169" i="4"/>
  <c r="M170" i="4"/>
  <c r="O170" i="4"/>
  <c r="M171" i="4"/>
  <c r="O171" i="4"/>
  <c r="N174" i="4"/>
  <c r="B175" i="4"/>
  <c r="O175" i="4"/>
  <c r="M176" i="4"/>
  <c r="O176" i="4"/>
  <c r="M177" i="4"/>
  <c r="O177" i="4"/>
  <c r="N180" i="4"/>
  <c r="B181" i="4"/>
  <c r="O181" i="4"/>
  <c r="M182" i="4"/>
  <c r="O182" i="4"/>
  <c r="M183" i="4"/>
  <c r="O183" i="4"/>
  <c r="N186" i="4"/>
  <c r="B187" i="4"/>
  <c r="O187" i="4"/>
  <c r="M188" i="4"/>
  <c r="O188" i="4"/>
  <c r="M189" i="4"/>
  <c r="O189" i="4"/>
  <c r="N192" i="4"/>
  <c r="B193" i="4"/>
  <c r="O193" i="4"/>
  <c r="M194" i="4"/>
  <c r="O194" i="4"/>
  <c r="M195" i="4"/>
  <c r="O195" i="4"/>
  <c r="N198" i="4"/>
  <c r="B199" i="4"/>
  <c r="O199" i="4"/>
  <c r="M200" i="4"/>
  <c r="O200" i="4"/>
  <c r="M201" i="4"/>
  <c r="O201" i="4"/>
  <c r="N204" i="4"/>
  <c r="B205" i="4"/>
  <c r="O205" i="4"/>
  <c r="M206" i="4"/>
  <c r="O206" i="4"/>
  <c r="M207" i="4"/>
  <c r="O207" i="4"/>
  <c r="N210" i="4"/>
  <c r="B211" i="4"/>
  <c r="O211" i="4"/>
  <c r="M212" i="4"/>
  <c r="O212" i="4"/>
  <c r="M213" i="4"/>
  <c r="O213" i="4"/>
  <c r="N216" i="4"/>
  <c r="B217" i="4"/>
  <c r="O217" i="4"/>
  <c r="M218" i="4"/>
  <c r="O218" i="4"/>
  <c r="M219" i="4"/>
  <c r="O219" i="4"/>
  <c r="N222" i="4"/>
  <c r="B223" i="4"/>
  <c r="O223" i="4"/>
  <c r="M224" i="4"/>
  <c r="O224" i="4"/>
  <c r="M225" i="4"/>
  <c r="O225" i="4"/>
  <c r="N228" i="4"/>
  <c r="B229" i="4"/>
  <c r="O229" i="4"/>
  <c r="M230" i="4"/>
  <c r="O230" i="4"/>
  <c r="M231" i="4"/>
  <c r="O231" i="4"/>
  <c r="N234" i="4"/>
  <c r="B235" i="4"/>
  <c r="O235" i="4"/>
  <c r="M236" i="4"/>
  <c r="O236" i="4"/>
  <c r="M237" i="4"/>
  <c r="O237" i="4"/>
  <c r="N240" i="4"/>
  <c r="B241" i="4"/>
  <c r="O241" i="4"/>
  <c r="M242" i="4"/>
  <c r="O242" i="4"/>
  <c r="M243" i="4"/>
  <c r="O243" i="4"/>
  <c r="N246" i="4"/>
  <c r="B247" i="4"/>
  <c r="O247" i="4"/>
  <c r="M248" i="4"/>
  <c r="O248" i="4"/>
  <c r="M249" i="4"/>
  <c r="O249" i="4"/>
  <c r="N252" i="4"/>
  <c r="B253" i="4"/>
  <c r="O253" i="4"/>
  <c r="M254" i="4"/>
  <c r="O254" i="4"/>
  <c r="M255" i="4"/>
  <c r="O255" i="4"/>
  <c r="N258" i="4"/>
  <c r="B259" i="4"/>
  <c r="O259" i="4"/>
  <c r="M260" i="4"/>
  <c r="O260" i="4"/>
  <c r="M261" i="4"/>
  <c r="O261" i="4"/>
  <c r="N264" i="4"/>
  <c r="B265" i="4"/>
  <c r="O265" i="4"/>
  <c r="J90" i="1"/>
  <c r="J91" i="1" s="1"/>
  <c r="L91" i="1"/>
  <c r="T90" i="1"/>
  <c r="D91" i="1"/>
  <c r="F91" i="1"/>
  <c r="H91" i="1"/>
  <c r="R91" i="1"/>
  <c r="S91" i="1"/>
  <c r="B93" i="1"/>
  <c r="C101" i="1"/>
  <c r="N101" i="1" s="1"/>
  <c r="G101" i="1"/>
  <c r="J101" i="1"/>
  <c r="L101" i="1"/>
  <c r="C102" i="1"/>
  <c r="N102" i="1" s="1"/>
  <c r="G102" i="1"/>
  <c r="I102" i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J102" i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L102" i="1"/>
  <c r="K37" i="4" s="1"/>
  <c r="C103" i="1"/>
  <c r="G103" i="1"/>
  <c r="L103" i="1"/>
  <c r="K43" i="4" s="1"/>
  <c r="C104" i="1"/>
  <c r="G104" i="1"/>
  <c r="L104" i="1"/>
  <c r="K49" i="4" s="1"/>
  <c r="C105" i="1"/>
  <c r="G105" i="1"/>
  <c r="L105" i="1"/>
  <c r="K55" i="4" s="1"/>
  <c r="C106" i="1"/>
  <c r="G106" i="1"/>
  <c r="L106" i="1"/>
  <c r="K61" i="4" s="1"/>
  <c r="C107" i="1"/>
  <c r="G107" i="1"/>
  <c r="L107" i="1"/>
  <c r="K67" i="4" s="1"/>
  <c r="C108" i="1"/>
  <c r="G108" i="1"/>
  <c r="N108" i="1" s="1"/>
  <c r="L108" i="1"/>
  <c r="K73" i="4" s="1"/>
  <c r="C109" i="1"/>
  <c r="G109" i="1"/>
  <c r="L109" i="1"/>
  <c r="K79" i="4" s="1"/>
  <c r="C110" i="1"/>
  <c r="N110" i="1" s="1"/>
  <c r="G110" i="1"/>
  <c r="L110" i="1"/>
  <c r="K85" i="4" s="1"/>
  <c r="C111" i="1"/>
  <c r="G111" i="1"/>
  <c r="L111" i="1"/>
  <c r="K91" i="4" s="1"/>
  <c r="C112" i="1"/>
  <c r="G112" i="1"/>
  <c r="L112" i="1"/>
  <c r="K97" i="4" s="1"/>
  <c r="C113" i="1"/>
  <c r="G113" i="1"/>
  <c r="L113" i="1"/>
  <c r="K103" i="4" s="1"/>
  <c r="C114" i="1"/>
  <c r="G114" i="1"/>
  <c r="L114" i="1"/>
  <c r="K109" i="4" s="1"/>
  <c r="C115" i="1"/>
  <c r="G115" i="1"/>
  <c r="L115" i="1"/>
  <c r="K115" i="4" s="1"/>
  <c r="C116" i="1"/>
  <c r="G116" i="1"/>
  <c r="L116" i="1"/>
  <c r="K121" i="4" s="1"/>
  <c r="C117" i="1"/>
  <c r="G117" i="1"/>
  <c r="L117" i="1"/>
  <c r="K127" i="4" s="1"/>
  <c r="C118" i="1"/>
  <c r="N118" i="1" s="1"/>
  <c r="G118" i="1"/>
  <c r="L118" i="1"/>
  <c r="K133" i="4" s="1"/>
  <c r="C119" i="1"/>
  <c r="G119" i="1"/>
  <c r="L119" i="1"/>
  <c r="K139" i="4" s="1"/>
  <c r="C120" i="1"/>
  <c r="G120" i="1"/>
  <c r="L120" i="1"/>
  <c r="K145" i="4" s="1"/>
  <c r="C121" i="1"/>
  <c r="G121" i="1"/>
  <c r="L121" i="1"/>
  <c r="C122" i="1"/>
  <c r="G122" i="1"/>
  <c r="L122" i="1"/>
  <c r="K157" i="4" s="1"/>
  <c r="C123" i="1"/>
  <c r="G123" i="1"/>
  <c r="L123" i="1"/>
  <c r="K163" i="4" s="1"/>
  <c r="C124" i="1"/>
  <c r="G124" i="1"/>
  <c r="L124" i="1"/>
  <c r="K169" i="4" s="1"/>
  <c r="C125" i="1"/>
  <c r="G125" i="1"/>
  <c r="L125" i="1"/>
  <c r="K175" i="4" s="1"/>
  <c r="C126" i="1"/>
  <c r="N126" i="1" s="1"/>
  <c r="G126" i="1"/>
  <c r="L126" i="1"/>
  <c r="K181" i="4" s="1"/>
  <c r="C127" i="1"/>
  <c r="G127" i="1"/>
  <c r="L127" i="1"/>
  <c r="K187" i="4" s="1"/>
  <c r="C128" i="1"/>
  <c r="N128" i="1" s="1"/>
  <c r="G128" i="1"/>
  <c r="L128" i="1"/>
  <c r="K193" i="4" s="1"/>
  <c r="C129" i="1"/>
  <c r="G129" i="1"/>
  <c r="L129" i="1"/>
  <c r="K199" i="4" s="1"/>
  <c r="C130" i="1"/>
  <c r="G130" i="1"/>
  <c r="L130" i="1"/>
  <c r="K205" i="4" s="1"/>
  <c r="C131" i="1"/>
  <c r="G131" i="1"/>
  <c r="L131" i="1"/>
  <c r="K211" i="4" s="1"/>
  <c r="C132" i="1"/>
  <c r="G132" i="1"/>
  <c r="L132" i="1"/>
  <c r="K217" i="4" s="1"/>
  <c r="C133" i="1"/>
  <c r="G133" i="1"/>
  <c r="L133" i="1"/>
  <c r="K223" i="4" s="1"/>
  <c r="C134" i="1"/>
  <c r="G134" i="1"/>
  <c r="L134" i="1"/>
  <c r="K229" i="4" s="1"/>
  <c r="C135" i="1"/>
  <c r="G135" i="1"/>
  <c r="L135" i="1"/>
  <c r="K235" i="4" s="1"/>
  <c r="C136" i="1"/>
  <c r="N136" i="1" s="1"/>
  <c r="F136" i="1"/>
  <c r="L238" i="4" s="1"/>
  <c r="G136" i="1"/>
  <c r="L136" i="1"/>
  <c r="K241" i="4" s="1"/>
  <c r="C137" i="1"/>
  <c r="G137" i="1"/>
  <c r="L137" i="1"/>
  <c r="K247" i="4" s="1"/>
  <c r="C138" i="1"/>
  <c r="G138" i="1"/>
  <c r="L138" i="1"/>
  <c r="K253" i="4" s="1"/>
  <c r="C139" i="1"/>
  <c r="G139" i="1"/>
  <c r="L139" i="1"/>
  <c r="K259" i="4" s="1"/>
  <c r="C140" i="1"/>
  <c r="G140" i="1"/>
  <c r="L140" i="1"/>
  <c r="K265" i="4" s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91" i="1"/>
  <c r="E102" i="1" s="1"/>
  <c r="C191" i="1"/>
  <c r="F102" i="1" s="1"/>
  <c r="L34" i="4" s="1"/>
  <c r="D191" i="1"/>
  <c r="M102" i="1" s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21" i="1"/>
  <c r="E103" i="1" s="1"/>
  <c r="C221" i="1"/>
  <c r="F103" i="1" s="1"/>
  <c r="L40" i="4" s="1"/>
  <c r="D221" i="1"/>
  <c r="M103" i="1" s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51" i="1"/>
  <c r="E104" i="1" s="1"/>
  <c r="C251" i="1"/>
  <c r="F104" i="1" s="1"/>
  <c r="L46" i="4" s="1"/>
  <c r="D251" i="1"/>
  <c r="M104" i="1" s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81" i="1"/>
  <c r="E105" i="1" s="1"/>
  <c r="C281" i="1"/>
  <c r="F105" i="1" s="1"/>
  <c r="L52" i="4" s="1"/>
  <c r="D281" i="1"/>
  <c r="M105" i="1" s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11" i="1"/>
  <c r="E106" i="1" s="1"/>
  <c r="C311" i="1"/>
  <c r="F106" i="1" s="1"/>
  <c r="L58" i="4" s="1"/>
  <c r="D311" i="1"/>
  <c r="M106" i="1" s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41" i="1"/>
  <c r="E107" i="1" s="1"/>
  <c r="C341" i="1"/>
  <c r="F107" i="1" s="1"/>
  <c r="L64" i="4" s="1"/>
  <c r="D341" i="1"/>
  <c r="M107" i="1" s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B367" i="1"/>
  <c r="C367" i="1"/>
  <c r="D367" i="1"/>
  <c r="B368" i="1"/>
  <c r="C368" i="1"/>
  <c r="D368" i="1"/>
  <c r="B371" i="1"/>
  <c r="E108" i="1" s="1"/>
  <c r="C371" i="1"/>
  <c r="F108" i="1" s="1"/>
  <c r="L70" i="4" s="1"/>
  <c r="D371" i="1"/>
  <c r="M108" i="1" s="1"/>
  <c r="B372" i="1"/>
  <c r="C372" i="1"/>
  <c r="D372" i="1"/>
  <c r="B373" i="1"/>
  <c r="C373" i="1"/>
  <c r="D373" i="1"/>
  <c r="B374" i="1"/>
  <c r="C374" i="1"/>
  <c r="D374" i="1"/>
  <c r="B375" i="1"/>
  <c r="C375" i="1"/>
  <c r="D375" i="1"/>
  <c r="B376" i="1"/>
  <c r="C376" i="1"/>
  <c r="D376" i="1"/>
  <c r="B377" i="1"/>
  <c r="C377" i="1"/>
  <c r="D377" i="1"/>
  <c r="B378" i="1"/>
  <c r="C378" i="1"/>
  <c r="D378" i="1"/>
  <c r="B379" i="1"/>
  <c r="C379" i="1"/>
  <c r="D379" i="1"/>
  <c r="B380" i="1"/>
  <c r="C380" i="1"/>
  <c r="D380" i="1"/>
  <c r="B381" i="1"/>
  <c r="C381" i="1"/>
  <c r="D381" i="1"/>
  <c r="B382" i="1"/>
  <c r="C382" i="1"/>
  <c r="D382" i="1"/>
  <c r="B383" i="1"/>
  <c r="C383" i="1"/>
  <c r="D383" i="1"/>
  <c r="B384" i="1"/>
  <c r="C384" i="1"/>
  <c r="D384" i="1"/>
  <c r="B385" i="1"/>
  <c r="C385" i="1"/>
  <c r="D385" i="1"/>
  <c r="B386" i="1"/>
  <c r="C386" i="1"/>
  <c r="D386" i="1"/>
  <c r="B387" i="1"/>
  <c r="C387" i="1"/>
  <c r="D387" i="1"/>
  <c r="B388" i="1"/>
  <c r="C388" i="1"/>
  <c r="D388" i="1"/>
  <c r="B389" i="1"/>
  <c r="C389" i="1"/>
  <c r="D389" i="1"/>
  <c r="B390" i="1"/>
  <c r="C390" i="1"/>
  <c r="D390" i="1"/>
  <c r="B391" i="1"/>
  <c r="C391" i="1"/>
  <c r="D391" i="1"/>
  <c r="B392" i="1"/>
  <c r="C392" i="1"/>
  <c r="D392" i="1"/>
  <c r="B393" i="1"/>
  <c r="C393" i="1"/>
  <c r="D393" i="1"/>
  <c r="B394" i="1"/>
  <c r="C394" i="1"/>
  <c r="D394" i="1"/>
  <c r="B395" i="1"/>
  <c r="C395" i="1"/>
  <c r="D395" i="1"/>
  <c r="B396" i="1"/>
  <c r="C396" i="1"/>
  <c r="D396" i="1"/>
  <c r="B397" i="1"/>
  <c r="C397" i="1"/>
  <c r="D397" i="1"/>
  <c r="B398" i="1"/>
  <c r="C398" i="1"/>
  <c r="D398" i="1"/>
  <c r="B401" i="1"/>
  <c r="E109" i="1" s="1"/>
  <c r="C401" i="1"/>
  <c r="F109" i="1" s="1"/>
  <c r="L76" i="4" s="1"/>
  <c r="D401" i="1"/>
  <c r="M109" i="1" s="1"/>
  <c r="B402" i="1"/>
  <c r="C402" i="1"/>
  <c r="D402" i="1"/>
  <c r="B403" i="1"/>
  <c r="C403" i="1"/>
  <c r="D403" i="1"/>
  <c r="B404" i="1"/>
  <c r="C404" i="1"/>
  <c r="D404" i="1"/>
  <c r="B405" i="1"/>
  <c r="C405" i="1"/>
  <c r="D405" i="1"/>
  <c r="B406" i="1"/>
  <c r="C406" i="1"/>
  <c r="D406" i="1"/>
  <c r="B407" i="1"/>
  <c r="C407" i="1"/>
  <c r="D407" i="1"/>
  <c r="B408" i="1"/>
  <c r="C408" i="1"/>
  <c r="D408" i="1"/>
  <c r="B409" i="1"/>
  <c r="C409" i="1"/>
  <c r="D409" i="1"/>
  <c r="B410" i="1"/>
  <c r="C410" i="1"/>
  <c r="D410" i="1"/>
  <c r="B411" i="1"/>
  <c r="C411" i="1"/>
  <c r="D411" i="1"/>
  <c r="B412" i="1"/>
  <c r="C412" i="1"/>
  <c r="D412" i="1"/>
  <c r="B413" i="1"/>
  <c r="C413" i="1"/>
  <c r="D413" i="1"/>
  <c r="B414" i="1"/>
  <c r="C414" i="1"/>
  <c r="D414" i="1"/>
  <c r="B415" i="1"/>
  <c r="C415" i="1"/>
  <c r="D415" i="1"/>
  <c r="B416" i="1"/>
  <c r="C416" i="1"/>
  <c r="D416" i="1"/>
  <c r="B417" i="1"/>
  <c r="C417" i="1"/>
  <c r="D417" i="1"/>
  <c r="B418" i="1"/>
  <c r="C418" i="1"/>
  <c r="D418" i="1"/>
  <c r="B419" i="1"/>
  <c r="C419" i="1"/>
  <c r="D419" i="1"/>
  <c r="B420" i="1"/>
  <c r="C420" i="1"/>
  <c r="D420" i="1"/>
  <c r="B421" i="1"/>
  <c r="C421" i="1"/>
  <c r="D421" i="1"/>
  <c r="B422" i="1"/>
  <c r="C422" i="1"/>
  <c r="D422" i="1"/>
  <c r="B423" i="1"/>
  <c r="C423" i="1"/>
  <c r="D423" i="1"/>
  <c r="B424" i="1"/>
  <c r="C424" i="1"/>
  <c r="D424" i="1"/>
  <c r="B425" i="1"/>
  <c r="C425" i="1"/>
  <c r="D425" i="1"/>
  <c r="B426" i="1"/>
  <c r="C426" i="1"/>
  <c r="D426" i="1"/>
  <c r="B427" i="1"/>
  <c r="C427" i="1"/>
  <c r="D427" i="1"/>
  <c r="B428" i="1"/>
  <c r="C428" i="1"/>
  <c r="D428" i="1"/>
  <c r="B431" i="1"/>
  <c r="E110" i="1" s="1"/>
  <c r="C431" i="1"/>
  <c r="F110" i="1" s="1"/>
  <c r="L82" i="4" s="1"/>
  <c r="D431" i="1"/>
  <c r="M110" i="1" s="1"/>
  <c r="B432" i="1"/>
  <c r="C432" i="1"/>
  <c r="D432" i="1"/>
  <c r="B433" i="1"/>
  <c r="C433" i="1"/>
  <c r="D433" i="1"/>
  <c r="B434" i="1"/>
  <c r="C434" i="1"/>
  <c r="D434" i="1"/>
  <c r="B435" i="1"/>
  <c r="C435" i="1"/>
  <c r="D435" i="1"/>
  <c r="B436" i="1"/>
  <c r="C436" i="1"/>
  <c r="D436" i="1"/>
  <c r="B437" i="1"/>
  <c r="C437" i="1"/>
  <c r="D437" i="1"/>
  <c r="B438" i="1"/>
  <c r="C438" i="1"/>
  <c r="D438" i="1"/>
  <c r="B439" i="1"/>
  <c r="C439" i="1"/>
  <c r="D439" i="1"/>
  <c r="B440" i="1"/>
  <c r="C440" i="1"/>
  <c r="D440" i="1"/>
  <c r="B441" i="1"/>
  <c r="C441" i="1"/>
  <c r="D441" i="1"/>
  <c r="B442" i="1"/>
  <c r="C442" i="1"/>
  <c r="D442" i="1"/>
  <c r="B443" i="1"/>
  <c r="C443" i="1"/>
  <c r="D443" i="1"/>
  <c r="B444" i="1"/>
  <c r="C444" i="1"/>
  <c r="D444" i="1"/>
  <c r="B445" i="1"/>
  <c r="C445" i="1"/>
  <c r="D445" i="1"/>
  <c r="B446" i="1"/>
  <c r="C446" i="1"/>
  <c r="D446" i="1"/>
  <c r="B447" i="1"/>
  <c r="C447" i="1"/>
  <c r="D447" i="1"/>
  <c r="B448" i="1"/>
  <c r="C448" i="1"/>
  <c r="D448" i="1"/>
  <c r="B449" i="1"/>
  <c r="C449" i="1"/>
  <c r="D449" i="1"/>
  <c r="B450" i="1"/>
  <c r="C450" i="1"/>
  <c r="D450" i="1"/>
  <c r="B451" i="1"/>
  <c r="C451" i="1"/>
  <c r="D451" i="1"/>
  <c r="B452" i="1"/>
  <c r="C452" i="1"/>
  <c r="D452" i="1"/>
  <c r="B453" i="1"/>
  <c r="C453" i="1"/>
  <c r="D453" i="1"/>
  <c r="B454" i="1"/>
  <c r="C454" i="1"/>
  <c r="D454" i="1"/>
  <c r="B455" i="1"/>
  <c r="C455" i="1"/>
  <c r="D455" i="1"/>
  <c r="B456" i="1"/>
  <c r="C456" i="1"/>
  <c r="D456" i="1"/>
  <c r="B457" i="1"/>
  <c r="C457" i="1"/>
  <c r="D457" i="1"/>
  <c r="B458" i="1"/>
  <c r="C458" i="1"/>
  <c r="D458" i="1"/>
  <c r="B461" i="1"/>
  <c r="E111" i="1" s="1"/>
  <c r="C461" i="1"/>
  <c r="F111" i="1" s="1"/>
  <c r="L88" i="4" s="1"/>
  <c r="D461" i="1"/>
  <c r="M111" i="1" s="1"/>
  <c r="B462" i="1"/>
  <c r="C462" i="1"/>
  <c r="D462" i="1"/>
  <c r="B463" i="1"/>
  <c r="C463" i="1"/>
  <c r="D463" i="1"/>
  <c r="B464" i="1"/>
  <c r="C464" i="1"/>
  <c r="D464" i="1"/>
  <c r="B465" i="1"/>
  <c r="C465" i="1"/>
  <c r="D465" i="1"/>
  <c r="B466" i="1"/>
  <c r="C466" i="1"/>
  <c r="D466" i="1"/>
  <c r="B467" i="1"/>
  <c r="C467" i="1"/>
  <c r="D467" i="1"/>
  <c r="B468" i="1"/>
  <c r="C468" i="1"/>
  <c r="D468" i="1"/>
  <c r="B469" i="1"/>
  <c r="C469" i="1"/>
  <c r="D469" i="1"/>
  <c r="B470" i="1"/>
  <c r="C470" i="1"/>
  <c r="D470" i="1"/>
  <c r="B471" i="1"/>
  <c r="C471" i="1"/>
  <c r="D471" i="1"/>
  <c r="B472" i="1"/>
  <c r="C472" i="1"/>
  <c r="D472" i="1"/>
  <c r="B473" i="1"/>
  <c r="C473" i="1"/>
  <c r="D473" i="1"/>
  <c r="B474" i="1"/>
  <c r="C474" i="1"/>
  <c r="D474" i="1"/>
  <c r="B475" i="1"/>
  <c r="C475" i="1"/>
  <c r="D475" i="1"/>
  <c r="B476" i="1"/>
  <c r="C476" i="1"/>
  <c r="D476" i="1"/>
  <c r="B477" i="1"/>
  <c r="C477" i="1"/>
  <c r="D477" i="1"/>
  <c r="B478" i="1"/>
  <c r="C478" i="1"/>
  <c r="D478" i="1"/>
  <c r="B479" i="1"/>
  <c r="C479" i="1"/>
  <c r="D479" i="1"/>
  <c r="B480" i="1"/>
  <c r="C480" i="1"/>
  <c r="D480" i="1"/>
  <c r="B481" i="1"/>
  <c r="C481" i="1"/>
  <c r="D481" i="1"/>
  <c r="B482" i="1"/>
  <c r="C482" i="1"/>
  <c r="D482" i="1"/>
  <c r="B483" i="1"/>
  <c r="C483" i="1"/>
  <c r="D483" i="1"/>
  <c r="B484" i="1"/>
  <c r="C484" i="1"/>
  <c r="D484" i="1"/>
  <c r="B485" i="1"/>
  <c r="C485" i="1"/>
  <c r="D485" i="1"/>
  <c r="B486" i="1"/>
  <c r="C486" i="1"/>
  <c r="D486" i="1"/>
  <c r="B487" i="1"/>
  <c r="C487" i="1"/>
  <c r="D487" i="1"/>
  <c r="B488" i="1"/>
  <c r="C488" i="1"/>
  <c r="D488" i="1"/>
  <c r="B491" i="1"/>
  <c r="E112" i="1" s="1"/>
  <c r="C491" i="1"/>
  <c r="F112" i="1" s="1"/>
  <c r="L94" i="4" s="1"/>
  <c r="D491" i="1"/>
  <c r="M112" i="1" s="1"/>
  <c r="B492" i="1"/>
  <c r="C492" i="1"/>
  <c r="D492" i="1"/>
  <c r="B493" i="1"/>
  <c r="C493" i="1"/>
  <c r="D493" i="1"/>
  <c r="B494" i="1"/>
  <c r="C494" i="1"/>
  <c r="D494" i="1"/>
  <c r="B495" i="1"/>
  <c r="C495" i="1"/>
  <c r="D495" i="1"/>
  <c r="B496" i="1"/>
  <c r="C496" i="1"/>
  <c r="D496" i="1"/>
  <c r="B497" i="1"/>
  <c r="C497" i="1"/>
  <c r="D497" i="1"/>
  <c r="B498" i="1"/>
  <c r="C498" i="1"/>
  <c r="D498" i="1"/>
  <c r="B499" i="1"/>
  <c r="C499" i="1"/>
  <c r="D499" i="1"/>
  <c r="B500" i="1"/>
  <c r="C500" i="1"/>
  <c r="D500" i="1"/>
  <c r="B501" i="1"/>
  <c r="C501" i="1"/>
  <c r="D501" i="1"/>
  <c r="B502" i="1"/>
  <c r="C502" i="1"/>
  <c r="D502" i="1"/>
  <c r="B503" i="1"/>
  <c r="C503" i="1"/>
  <c r="D503" i="1"/>
  <c r="B504" i="1"/>
  <c r="C504" i="1"/>
  <c r="D504" i="1"/>
  <c r="B505" i="1"/>
  <c r="C505" i="1"/>
  <c r="D505" i="1"/>
  <c r="B506" i="1"/>
  <c r="C506" i="1"/>
  <c r="D506" i="1"/>
  <c r="B507" i="1"/>
  <c r="C507" i="1"/>
  <c r="D507" i="1"/>
  <c r="B508" i="1"/>
  <c r="C508" i="1"/>
  <c r="D508" i="1"/>
  <c r="B509" i="1"/>
  <c r="C509" i="1"/>
  <c r="D509" i="1"/>
  <c r="B510" i="1"/>
  <c r="C510" i="1"/>
  <c r="D510" i="1"/>
  <c r="B511" i="1"/>
  <c r="C511" i="1"/>
  <c r="D511" i="1"/>
  <c r="B512" i="1"/>
  <c r="C512" i="1"/>
  <c r="D512" i="1"/>
  <c r="B513" i="1"/>
  <c r="C513" i="1"/>
  <c r="D513" i="1"/>
  <c r="B514" i="1"/>
  <c r="C514" i="1"/>
  <c r="D514" i="1"/>
  <c r="B515" i="1"/>
  <c r="C515" i="1"/>
  <c r="D515" i="1"/>
  <c r="B516" i="1"/>
  <c r="C516" i="1"/>
  <c r="D516" i="1"/>
  <c r="B517" i="1"/>
  <c r="C517" i="1"/>
  <c r="D517" i="1"/>
  <c r="B518" i="1"/>
  <c r="C518" i="1"/>
  <c r="D518" i="1"/>
  <c r="B521" i="1"/>
  <c r="E113" i="1" s="1"/>
  <c r="C521" i="1"/>
  <c r="F113" i="1" s="1"/>
  <c r="L100" i="4" s="1"/>
  <c r="D521" i="1"/>
  <c r="M113" i="1" s="1"/>
  <c r="B522" i="1"/>
  <c r="C522" i="1"/>
  <c r="D522" i="1"/>
  <c r="B523" i="1"/>
  <c r="C523" i="1"/>
  <c r="D523" i="1"/>
  <c r="B524" i="1"/>
  <c r="C524" i="1"/>
  <c r="D524" i="1"/>
  <c r="B525" i="1"/>
  <c r="C525" i="1"/>
  <c r="D525" i="1"/>
  <c r="B526" i="1"/>
  <c r="C526" i="1"/>
  <c r="D526" i="1"/>
  <c r="B527" i="1"/>
  <c r="C527" i="1"/>
  <c r="D527" i="1"/>
  <c r="B528" i="1"/>
  <c r="C528" i="1"/>
  <c r="D528" i="1"/>
  <c r="B529" i="1"/>
  <c r="C529" i="1"/>
  <c r="D529" i="1"/>
  <c r="B530" i="1"/>
  <c r="C530" i="1"/>
  <c r="D530" i="1"/>
  <c r="B531" i="1"/>
  <c r="C531" i="1"/>
  <c r="D531" i="1"/>
  <c r="B532" i="1"/>
  <c r="C532" i="1"/>
  <c r="D532" i="1"/>
  <c r="B533" i="1"/>
  <c r="C533" i="1"/>
  <c r="D533" i="1"/>
  <c r="B534" i="1"/>
  <c r="C534" i="1"/>
  <c r="D534" i="1"/>
  <c r="B535" i="1"/>
  <c r="C535" i="1"/>
  <c r="D535" i="1"/>
  <c r="B536" i="1"/>
  <c r="C536" i="1"/>
  <c r="D536" i="1"/>
  <c r="B537" i="1"/>
  <c r="C537" i="1"/>
  <c r="D537" i="1"/>
  <c r="B538" i="1"/>
  <c r="C538" i="1"/>
  <c r="D538" i="1"/>
  <c r="B539" i="1"/>
  <c r="C539" i="1"/>
  <c r="D539" i="1"/>
  <c r="B540" i="1"/>
  <c r="C540" i="1"/>
  <c r="D540" i="1"/>
  <c r="B541" i="1"/>
  <c r="C541" i="1"/>
  <c r="D541" i="1"/>
  <c r="B542" i="1"/>
  <c r="C542" i="1"/>
  <c r="D542" i="1"/>
  <c r="B543" i="1"/>
  <c r="C543" i="1"/>
  <c r="D543" i="1"/>
  <c r="B544" i="1"/>
  <c r="C544" i="1"/>
  <c r="D544" i="1"/>
  <c r="B545" i="1"/>
  <c r="C545" i="1"/>
  <c r="D545" i="1"/>
  <c r="B546" i="1"/>
  <c r="C546" i="1"/>
  <c r="D546" i="1"/>
  <c r="B547" i="1"/>
  <c r="C547" i="1"/>
  <c r="D547" i="1"/>
  <c r="B548" i="1"/>
  <c r="C548" i="1"/>
  <c r="D548" i="1"/>
  <c r="B551" i="1"/>
  <c r="E114" i="1" s="1"/>
  <c r="C551" i="1"/>
  <c r="F114" i="1" s="1"/>
  <c r="L106" i="4" s="1"/>
  <c r="D551" i="1"/>
  <c r="M114" i="1" s="1"/>
  <c r="B552" i="1"/>
  <c r="C552" i="1"/>
  <c r="D552" i="1"/>
  <c r="B553" i="1"/>
  <c r="C553" i="1"/>
  <c r="D553" i="1"/>
  <c r="B554" i="1"/>
  <c r="C554" i="1"/>
  <c r="D554" i="1"/>
  <c r="B555" i="1"/>
  <c r="C555" i="1"/>
  <c r="D555" i="1"/>
  <c r="B556" i="1"/>
  <c r="C556" i="1"/>
  <c r="D556" i="1"/>
  <c r="B557" i="1"/>
  <c r="C557" i="1"/>
  <c r="D557" i="1"/>
  <c r="B558" i="1"/>
  <c r="C558" i="1"/>
  <c r="D558" i="1"/>
  <c r="B559" i="1"/>
  <c r="C559" i="1"/>
  <c r="D559" i="1"/>
  <c r="B560" i="1"/>
  <c r="C560" i="1"/>
  <c r="D560" i="1"/>
  <c r="B561" i="1"/>
  <c r="C561" i="1"/>
  <c r="D561" i="1"/>
  <c r="B562" i="1"/>
  <c r="C562" i="1"/>
  <c r="D562" i="1"/>
  <c r="B563" i="1"/>
  <c r="C563" i="1"/>
  <c r="D563" i="1"/>
  <c r="B564" i="1"/>
  <c r="C564" i="1"/>
  <c r="D564" i="1"/>
  <c r="B565" i="1"/>
  <c r="C565" i="1"/>
  <c r="D565" i="1"/>
  <c r="B566" i="1"/>
  <c r="C566" i="1"/>
  <c r="D566" i="1"/>
  <c r="B567" i="1"/>
  <c r="C567" i="1"/>
  <c r="D567" i="1"/>
  <c r="B568" i="1"/>
  <c r="C568" i="1"/>
  <c r="D568" i="1"/>
  <c r="B569" i="1"/>
  <c r="C569" i="1"/>
  <c r="D569" i="1"/>
  <c r="B570" i="1"/>
  <c r="C570" i="1"/>
  <c r="D570" i="1"/>
  <c r="B571" i="1"/>
  <c r="C571" i="1"/>
  <c r="D571" i="1"/>
  <c r="B572" i="1"/>
  <c r="C572" i="1"/>
  <c r="D572" i="1"/>
  <c r="B573" i="1"/>
  <c r="C573" i="1"/>
  <c r="D573" i="1"/>
  <c r="B574" i="1"/>
  <c r="C574" i="1"/>
  <c r="D574" i="1"/>
  <c r="B575" i="1"/>
  <c r="C575" i="1"/>
  <c r="D575" i="1"/>
  <c r="B576" i="1"/>
  <c r="C576" i="1"/>
  <c r="D576" i="1"/>
  <c r="B577" i="1"/>
  <c r="C577" i="1"/>
  <c r="D577" i="1"/>
  <c r="B578" i="1"/>
  <c r="C578" i="1"/>
  <c r="D578" i="1"/>
  <c r="B581" i="1"/>
  <c r="E115" i="1" s="1"/>
  <c r="C581" i="1"/>
  <c r="F115" i="1" s="1"/>
  <c r="L112" i="4" s="1"/>
  <c r="D581" i="1"/>
  <c r="M115" i="1" s="1"/>
  <c r="B582" i="1"/>
  <c r="C582" i="1"/>
  <c r="D582" i="1"/>
  <c r="B583" i="1"/>
  <c r="C583" i="1"/>
  <c r="D583" i="1"/>
  <c r="B584" i="1"/>
  <c r="C584" i="1"/>
  <c r="D584" i="1"/>
  <c r="B585" i="1"/>
  <c r="C585" i="1"/>
  <c r="D585" i="1"/>
  <c r="B586" i="1"/>
  <c r="C586" i="1"/>
  <c r="D586" i="1"/>
  <c r="B587" i="1"/>
  <c r="C587" i="1"/>
  <c r="D587" i="1"/>
  <c r="B588" i="1"/>
  <c r="C588" i="1"/>
  <c r="D588" i="1"/>
  <c r="B589" i="1"/>
  <c r="C589" i="1"/>
  <c r="D589" i="1"/>
  <c r="B590" i="1"/>
  <c r="C590" i="1"/>
  <c r="D590" i="1"/>
  <c r="B591" i="1"/>
  <c r="C591" i="1"/>
  <c r="D591" i="1"/>
  <c r="B592" i="1"/>
  <c r="C592" i="1"/>
  <c r="D592" i="1"/>
  <c r="B593" i="1"/>
  <c r="C593" i="1"/>
  <c r="D593" i="1"/>
  <c r="B594" i="1"/>
  <c r="C594" i="1"/>
  <c r="D594" i="1"/>
  <c r="B595" i="1"/>
  <c r="C595" i="1"/>
  <c r="D595" i="1"/>
  <c r="B596" i="1"/>
  <c r="C596" i="1"/>
  <c r="D596" i="1"/>
  <c r="B597" i="1"/>
  <c r="C597" i="1"/>
  <c r="D597" i="1"/>
  <c r="B598" i="1"/>
  <c r="C598" i="1"/>
  <c r="D598" i="1"/>
  <c r="B599" i="1"/>
  <c r="C599" i="1"/>
  <c r="D599" i="1"/>
  <c r="B600" i="1"/>
  <c r="C600" i="1"/>
  <c r="D600" i="1"/>
  <c r="B601" i="1"/>
  <c r="C601" i="1"/>
  <c r="D601" i="1"/>
  <c r="B602" i="1"/>
  <c r="C602" i="1"/>
  <c r="D602" i="1"/>
  <c r="B603" i="1"/>
  <c r="C603" i="1"/>
  <c r="D603" i="1"/>
  <c r="B604" i="1"/>
  <c r="C604" i="1"/>
  <c r="D604" i="1"/>
  <c r="B605" i="1"/>
  <c r="C605" i="1"/>
  <c r="D605" i="1"/>
  <c r="B606" i="1"/>
  <c r="C606" i="1"/>
  <c r="D606" i="1"/>
  <c r="B607" i="1"/>
  <c r="C607" i="1"/>
  <c r="D607" i="1"/>
  <c r="B608" i="1"/>
  <c r="C608" i="1"/>
  <c r="D608" i="1"/>
  <c r="B611" i="1"/>
  <c r="E116" i="1" s="1"/>
  <c r="C611" i="1"/>
  <c r="F116" i="1" s="1"/>
  <c r="L118" i="4" s="1"/>
  <c r="D611" i="1"/>
  <c r="M116" i="1" s="1"/>
  <c r="B612" i="1"/>
  <c r="C612" i="1"/>
  <c r="D612" i="1"/>
  <c r="B613" i="1"/>
  <c r="C613" i="1"/>
  <c r="D613" i="1"/>
  <c r="B614" i="1"/>
  <c r="C614" i="1"/>
  <c r="D614" i="1"/>
  <c r="B615" i="1"/>
  <c r="C615" i="1"/>
  <c r="D615" i="1"/>
  <c r="B616" i="1"/>
  <c r="C616" i="1"/>
  <c r="D616" i="1"/>
  <c r="B617" i="1"/>
  <c r="C617" i="1"/>
  <c r="D617" i="1"/>
  <c r="B618" i="1"/>
  <c r="C618" i="1"/>
  <c r="D618" i="1"/>
  <c r="B619" i="1"/>
  <c r="C619" i="1"/>
  <c r="D619" i="1"/>
  <c r="B620" i="1"/>
  <c r="C620" i="1"/>
  <c r="D620" i="1"/>
  <c r="B621" i="1"/>
  <c r="C621" i="1"/>
  <c r="D621" i="1"/>
  <c r="B622" i="1"/>
  <c r="C622" i="1"/>
  <c r="D622" i="1"/>
  <c r="B623" i="1"/>
  <c r="C623" i="1"/>
  <c r="D623" i="1"/>
  <c r="B624" i="1"/>
  <c r="C624" i="1"/>
  <c r="D624" i="1"/>
  <c r="B625" i="1"/>
  <c r="C625" i="1"/>
  <c r="D625" i="1"/>
  <c r="B626" i="1"/>
  <c r="C626" i="1"/>
  <c r="D626" i="1"/>
  <c r="B627" i="1"/>
  <c r="C627" i="1"/>
  <c r="D627" i="1"/>
  <c r="B628" i="1"/>
  <c r="C628" i="1"/>
  <c r="D628" i="1"/>
  <c r="B629" i="1"/>
  <c r="C629" i="1"/>
  <c r="D629" i="1"/>
  <c r="B630" i="1"/>
  <c r="C630" i="1"/>
  <c r="D630" i="1"/>
  <c r="B631" i="1"/>
  <c r="C631" i="1"/>
  <c r="D631" i="1"/>
  <c r="B632" i="1"/>
  <c r="C632" i="1"/>
  <c r="D632" i="1"/>
  <c r="B633" i="1"/>
  <c r="C633" i="1"/>
  <c r="D633" i="1"/>
  <c r="B634" i="1"/>
  <c r="C634" i="1"/>
  <c r="D634" i="1"/>
  <c r="B635" i="1"/>
  <c r="C635" i="1"/>
  <c r="D635" i="1"/>
  <c r="B636" i="1"/>
  <c r="C636" i="1"/>
  <c r="D636" i="1"/>
  <c r="B637" i="1"/>
  <c r="C637" i="1"/>
  <c r="D637" i="1"/>
  <c r="B638" i="1"/>
  <c r="C638" i="1"/>
  <c r="D638" i="1"/>
  <c r="B641" i="1"/>
  <c r="E117" i="1" s="1"/>
  <c r="C641" i="1"/>
  <c r="F117" i="1" s="1"/>
  <c r="L124" i="4" s="1"/>
  <c r="D641" i="1"/>
  <c r="M117" i="1" s="1"/>
  <c r="B642" i="1"/>
  <c r="C642" i="1"/>
  <c r="D642" i="1"/>
  <c r="B643" i="1"/>
  <c r="C643" i="1"/>
  <c r="D643" i="1"/>
  <c r="B644" i="1"/>
  <c r="C644" i="1"/>
  <c r="D644" i="1"/>
  <c r="B645" i="1"/>
  <c r="C645" i="1"/>
  <c r="D645" i="1"/>
  <c r="B646" i="1"/>
  <c r="C646" i="1"/>
  <c r="D646" i="1"/>
  <c r="B647" i="1"/>
  <c r="C647" i="1"/>
  <c r="D647" i="1"/>
  <c r="B648" i="1"/>
  <c r="C648" i="1"/>
  <c r="D648" i="1"/>
  <c r="B649" i="1"/>
  <c r="C649" i="1"/>
  <c r="D649" i="1"/>
  <c r="B650" i="1"/>
  <c r="C650" i="1"/>
  <c r="D650" i="1"/>
  <c r="B651" i="1"/>
  <c r="C651" i="1"/>
  <c r="D651" i="1"/>
  <c r="B652" i="1"/>
  <c r="C652" i="1"/>
  <c r="D652" i="1"/>
  <c r="B653" i="1"/>
  <c r="C653" i="1"/>
  <c r="D653" i="1"/>
  <c r="B654" i="1"/>
  <c r="C654" i="1"/>
  <c r="D654" i="1"/>
  <c r="B655" i="1"/>
  <c r="C655" i="1"/>
  <c r="D655" i="1"/>
  <c r="B656" i="1"/>
  <c r="C656" i="1"/>
  <c r="D656" i="1"/>
  <c r="B657" i="1"/>
  <c r="C657" i="1"/>
  <c r="D657" i="1"/>
  <c r="B658" i="1"/>
  <c r="C658" i="1"/>
  <c r="D658" i="1"/>
  <c r="B659" i="1"/>
  <c r="C659" i="1"/>
  <c r="D659" i="1"/>
  <c r="B660" i="1"/>
  <c r="C660" i="1"/>
  <c r="D660" i="1"/>
  <c r="B661" i="1"/>
  <c r="C661" i="1"/>
  <c r="D661" i="1"/>
  <c r="B662" i="1"/>
  <c r="C662" i="1"/>
  <c r="D662" i="1"/>
  <c r="B663" i="1"/>
  <c r="C663" i="1"/>
  <c r="D663" i="1"/>
  <c r="B664" i="1"/>
  <c r="C664" i="1"/>
  <c r="D664" i="1"/>
  <c r="B665" i="1"/>
  <c r="C665" i="1"/>
  <c r="D665" i="1"/>
  <c r="B666" i="1"/>
  <c r="C666" i="1"/>
  <c r="D666" i="1"/>
  <c r="B667" i="1"/>
  <c r="C667" i="1"/>
  <c r="D667" i="1"/>
  <c r="B668" i="1"/>
  <c r="C668" i="1"/>
  <c r="D668" i="1"/>
  <c r="B671" i="1"/>
  <c r="E118" i="1" s="1"/>
  <c r="C671" i="1"/>
  <c r="F118" i="1" s="1"/>
  <c r="L130" i="4" s="1"/>
  <c r="D671" i="1"/>
  <c r="M118" i="1" s="1"/>
  <c r="B672" i="1"/>
  <c r="C672" i="1"/>
  <c r="D672" i="1"/>
  <c r="B673" i="1"/>
  <c r="C673" i="1"/>
  <c r="D673" i="1"/>
  <c r="B674" i="1"/>
  <c r="C674" i="1"/>
  <c r="D674" i="1"/>
  <c r="B675" i="1"/>
  <c r="C675" i="1"/>
  <c r="D675" i="1"/>
  <c r="B676" i="1"/>
  <c r="C676" i="1"/>
  <c r="D676" i="1"/>
  <c r="B677" i="1"/>
  <c r="C677" i="1"/>
  <c r="D677" i="1"/>
  <c r="B678" i="1"/>
  <c r="C678" i="1"/>
  <c r="D678" i="1"/>
  <c r="B679" i="1"/>
  <c r="C679" i="1"/>
  <c r="D679" i="1"/>
  <c r="B680" i="1"/>
  <c r="C680" i="1"/>
  <c r="D680" i="1"/>
  <c r="B681" i="1"/>
  <c r="C681" i="1"/>
  <c r="D681" i="1"/>
  <c r="B682" i="1"/>
  <c r="C682" i="1"/>
  <c r="D682" i="1"/>
  <c r="B683" i="1"/>
  <c r="C683" i="1"/>
  <c r="D683" i="1"/>
  <c r="B684" i="1"/>
  <c r="C684" i="1"/>
  <c r="D684" i="1"/>
  <c r="B685" i="1"/>
  <c r="C685" i="1"/>
  <c r="D685" i="1"/>
  <c r="B686" i="1"/>
  <c r="C686" i="1"/>
  <c r="D686" i="1"/>
  <c r="B687" i="1"/>
  <c r="C687" i="1"/>
  <c r="D687" i="1"/>
  <c r="B688" i="1"/>
  <c r="C688" i="1"/>
  <c r="D688" i="1"/>
  <c r="B689" i="1"/>
  <c r="C689" i="1"/>
  <c r="D689" i="1"/>
  <c r="B690" i="1"/>
  <c r="C690" i="1"/>
  <c r="D690" i="1"/>
  <c r="B691" i="1"/>
  <c r="C691" i="1"/>
  <c r="D691" i="1"/>
  <c r="B692" i="1"/>
  <c r="C692" i="1"/>
  <c r="D692" i="1"/>
  <c r="B693" i="1"/>
  <c r="C693" i="1"/>
  <c r="D693" i="1"/>
  <c r="B694" i="1"/>
  <c r="C694" i="1"/>
  <c r="D694" i="1"/>
  <c r="B695" i="1"/>
  <c r="C695" i="1"/>
  <c r="D695" i="1"/>
  <c r="B696" i="1"/>
  <c r="C696" i="1"/>
  <c r="D696" i="1"/>
  <c r="B697" i="1"/>
  <c r="C697" i="1"/>
  <c r="D697" i="1"/>
  <c r="B698" i="1"/>
  <c r="C698" i="1"/>
  <c r="D698" i="1"/>
  <c r="B701" i="1"/>
  <c r="E119" i="1" s="1"/>
  <c r="C701" i="1"/>
  <c r="F119" i="1" s="1"/>
  <c r="L136" i="4" s="1"/>
  <c r="D701" i="1"/>
  <c r="M119" i="1" s="1"/>
  <c r="B702" i="1"/>
  <c r="C702" i="1"/>
  <c r="D702" i="1"/>
  <c r="B703" i="1"/>
  <c r="C703" i="1"/>
  <c r="D703" i="1"/>
  <c r="B704" i="1"/>
  <c r="C704" i="1"/>
  <c r="D704" i="1"/>
  <c r="B705" i="1"/>
  <c r="C705" i="1"/>
  <c r="D705" i="1"/>
  <c r="B706" i="1"/>
  <c r="C706" i="1"/>
  <c r="D706" i="1"/>
  <c r="B707" i="1"/>
  <c r="C707" i="1"/>
  <c r="D707" i="1"/>
  <c r="B708" i="1"/>
  <c r="C708" i="1"/>
  <c r="D708" i="1"/>
  <c r="B709" i="1"/>
  <c r="C709" i="1"/>
  <c r="D709" i="1"/>
  <c r="B710" i="1"/>
  <c r="C710" i="1"/>
  <c r="D710" i="1"/>
  <c r="B711" i="1"/>
  <c r="C711" i="1"/>
  <c r="D711" i="1"/>
  <c r="B712" i="1"/>
  <c r="C712" i="1"/>
  <c r="D712" i="1"/>
  <c r="B713" i="1"/>
  <c r="C713" i="1"/>
  <c r="D713" i="1"/>
  <c r="B714" i="1"/>
  <c r="C714" i="1"/>
  <c r="D714" i="1"/>
  <c r="B715" i="1"/>
  <c r="C715" i="1"/>
  <c r="D715" i="1"/>
  <c r="B716" i="1"/>
  <c r="C716" i="1"/>
  <c r="D716" i="1"/>
  <c r="B717" i="1"/>
  <c r="C717" i="1"/>
  <c r="D717" i="1"/>
  <c r="B718" i="1"/>
  <c r="C718" i="1"/>
  <c r="D718" i="1"/>
  <c r="B719" i="1"/>
  <c r="C719" i="1"/>
  <c r="D719" i="1"/>
  <c r="B720" i="1"/>
  <c r="C720" i="1"/>
  <c r="D720" i="1"/>
  <c r="B721" i="1"/>
  <c r="C721" i="1"/>
  <c r="D721" i="1"/>
  <c r="B722" i="1"/>
  <c r="C722" i="1"/>
  <c r="D722" i="1"/>
  <c r="B723" i="1"/>
  <c r="C723" i="1"/>
  <c r="D723" i="1"/>
  <c r="B724" i="1"/>
  <c r="C724" i="1"/>
  <c r="D724" i="1"/>
  <c r="B725" i="1"/>
  <c r="C725" i="1"/>
  <c r="D725" i="1"/>
  <c r="B726" i="1"/>
  <c r="C726" i="1"/>
  <c r="D726" i="1"/>
  <c r="B727" i="1"/>
  <c r="C727" i="1"/>
  <c r="D727" i="1"/>
  <c r="B728" i="1"/>
  <c r="C728" i="1"/>
  <c r="D728" i="1"/>
  <c r="B731" i="1"/>
  <c r="E120" i="1" s="1"/>
  <c r="C731" i="1"/>
  <c r="F120" i="1" s="1"/>
  <c r="L142" i="4" s="1"/>
  <c r="D731" i="1"/>
  <c r="M120" i="1" s="1"/>
  <c r="B732" i="1"/>
  <c r="C732" i="1"/>
  <c r="D732" i="1"/>
  <c r="B733" i="1"/>
  <c r="C733" i="1"/>
  <c r="D733" i="1"/>
  <c r="B734" i="1"/>
  <c r="C734" i="1"/>
  <c r="D734" i="1"/>
  <c r="B735" i="1"/>
  <c r="C735" i="1"/>
  <c r="D735" i="1"/>
  <c r="B736" i="1"/>
  <c r="C736" i="1"/>
  <c r="D736" i="1"/>
  <c r="B737" i="1"/>
  <c r="C737" i="1"/>
  <c r="D737" i="1"/>
  <c r="B738" i="1"/>
  <c r="C738" i="1"/>
  <c r="D738" i="1"/>
  <c r="B739" i="1"/>
  <c r="C739" i="1"/>
  <c r="D739" i="1"/>
  <c r="B740" i="1"/>
  <c r="C740" i="1"/>
  <c r="D740" i="1"/>
  <c r="B741" i="1"/>
  <c r="C741" i="1"/>
  <c r="D741" i="1"/>
  <c r="B742" i="1"/>
  <c r="C742" i="1"/>
  <c r="D742" i="1"/>
  <c r="B743" i="1"/>
  <c r="C743" i="1"/>
  <c r="D743" i="1"/>
  <c r="B744" i="1"/>
  <c r="C744" i="1"/>
  <c r="D744" i="1"/>
  <c r="B745" i="1"/>
  <c r="C745" i="1"/>
  <c r="D745" i="1"/>
  <c r="B746" i="1"/>
  <c r="C746" i="1"/>
  <c r="D746" i="1"/>
  <c r="B747" i="1"/>
  <c r="C747" i="1"/>
  <c r="D747" i="1"/>
  <c r="B748" i="1"/>
  <c r="C748" i="1"/>
  <c r="D748" i="1"/>
  <c r="B749" i="1"/>
  <c r="C749" i="1"/>
  <c r="D749" i="1"/>
  <c r="B750" i="1"/>
  <c r="C750" i="1"/>
  <c r="D750" i="1"/>
  <c r="B751" i="1"/>
  <c r="C751" i="1"/>
  <c r="D751" i="1"/>
  <c r="B752" i="1"/>
  <c r="C752" i="1"/>
  <c r="D752" i="1"/>
  <c r="B753" i="1"/>
  <c r="C753" i="1"/>
  <c r="D753" i="1"/>
  <c r="B754" i="1"/>
  <c r="C754" i="1"/>
  <c r="D754" i="1"/>
  <c r="B755" i="1"/>
  <c r="C755" i="1"/>
  <c r="D755" i="1"/>
  <c r="B756" i="1"/>
  <c r="C756" i="1"/>
  <c r="D756" i="1"/>
  <c r="B757" i="1"/>
  <c r="C757" i="1"/>
  <c r="D757" i="1"/>
  <c r="B758" i="1"/>
  <c r="C758" i="1"/>
  <c r="D758" i="1"/>
  <c r="B761" i="1"/>
  <c r="E121" i="1" s="1"/>
  <c r="C761" i="1"/>
  <c r="F121" i="1" s="1"/>
  <c r="L148" i="4" s="1"/>
  <c r="D761" i="1"/>
  <c r="M121" i="1" s="1"/>
  <c r="B762" i="1"/>
  <c r="C762" i="1"/>
  <c r="D762" i="1"/>
  <c r="B763" i="1"/>
  <c r="C763" i="1"/>
  <c r="D763" i="1"/>
  <c r="B764" i="1"/>
  <c r="C764" i="1"/>
  <c r="D764" i="1"/>
  <c r="B765" i="1"/>
  <c r="C765" i="1"/>
  <c r="D765" i="1"/>
  <c r="B766" i="1"/>
  <c r="C766" i="1"/>
  <c r="D766" i="1"/>
  <c r="B767" i="1"/>
  <c r="C767" i="1"/>
  <c r="D767" i="1"/>
  <c r="B768" i="1"/>
  <c r="C768" i="1"/>
  <c r="D768" i="1"/>
  <c r="B769" i="1"/>
  <c r="C769" i="1"/>
  <c r="D769" i="1"/>
  <c r="B770" i="1"/>
  <c r="C770" i="1"/>
  <c r="D770" i="1"/>
  <c r="B771" i="1"/>
  <c r="C771" i="1"/>
  <c r="D771" i="1"/>
  <c r="B772" i="1"/>
  <c r="C772" i="1"/>
  <c r="D772" i="1"/>
  <c r="B773" i="1"/>
  <c r="C773" i="1"/>
  <c r="D773" i="1"/>
  <c r="B774" i="1"/>
  <c r="C774" i="1"/>
  <c r="D774" i="1"/>
  <c r="B775" i="1"/>
  <c r="C775" i="1"/>
  <c r="D775" i="1"/>
  <c r="B776" i="1"/>
  <c r="C776" i="1"/>
  <c r="D776" i="1"/>
  <c r="B777" i="1"/>
  <c r="C777" i="1"/>
  <c r="D777" i="1"/>
  <c r="B778" i="1"/>
  <c r="C778" i="1"/>
  <c r="D778" i="1"/>
  <c r="B779" i="1"/>
  <c r="C779" i="1"/>
  <c r="D779" i="1"/>
  <c r="B780" i="1"/>
  <c r="C780" i="1"/>
  <c r="D780" i="1"/>
  <c r="B781" i="1"/>
  <c r="C781" i="1"/>
  <c r="D781" i="1"/>
  <c r="B782" i="1"/>
  <c r="C782" i="1"/>
  <c r="D782" i="1"/>
  <c r="B783" i="1"/>
  <c r="C783" i="1"/>
  <c r="D783" i="1"/>
  <c r="B784" i="1"/>
  <c r="C784" i="1"/>
  <c r="D784" i="1"/>
  <c r="B785" i="1"/>
  <c r="C785" i="1"/>
  <c r="D785" i="1"/>
  <c r="B786" i="1"/>
  <c r="C786" i="1"/>
  <c r="D786" i="1"/>
  <c r="B787" i="1"/>
  <c r="C787" i="1"/>
  <c r="D787" i="1"/>
  <c r="B788" i="1"/>
  <c r="C788" i="1"/>
  <c r="D788" i="1"/>
  <c r="B791" i="1"/>
  <c r="E122" i="1" s="1"/>
  <c r="C791" i="1"/>
  <c r="F122" i="1" s="1"/>
  <c r="L154" i="4" s="1"/>
  <c r="D791" i="1"/>
  <c r="M122" i="1" s="1"/>
  <c r="B792" i="1"/>
  <c r="C792" i="1"/>
  <c r="D792" i="1"/>
  <c r="B793" i="1"/>
  <c r="C793" i="1"/>
  <c r="D793" i="1"/>
  <c r="B794" i="1"/>
  <c r="C794" i="1"/>
  <c r="D794" i="1"/>
  <c r="B795" i="1"/>
  <c r="C795" i="1"/>
  <c r="D795" i="1"/>
  <c r="B796" i="1"/>
  <c r="C796" i="1"/>
  <c r="D796" i="1"/>
  <c r="B797" i="1"/>
  <c r="C797" i="1"/>
  <c r="D797" i="1"/>
  <c r="B798" i="1"/>
  <c r="C798" i="1"/>
  <c r="D798" i="1"/>
  <c r="B799" i="1"/>
  <c r="C799" i="1"/>
  <c r="D799" i="1"/>
  <c r="B800" i="1"/>
  <c r="C800" i="1"/>
  <c r="D800" i="1"/>
  <c r="B801" i="1"/>
  <c r="C801" i="1"/>
  <c r="D801" i="1"/>
  <c r="B802" i="1"/>
  <c r="C802" i="1"/>
  <c r="D802" i="1"/>
  <c r="B803" i="1"/>
  <c r="C803" i="1"/>
  <c r="D803" i="1"/>
  <c r="B804" i="1"/>
  <c r="C804" i="1"/>
  <c r="D804" i="1"/>
  <c r="B805" i="1"/>
  <c r="C805" i="1"/>
  <c r="D805" i="1"/>
  <c r="B806" i="1"/>
  <c r="C806" i="1"/>
  <c r="D806" i="1"/>
  <c r="B807" i="1"/>
  <c r="C807" i="1"/>
  <c r="D807" i="1"/>
  <c r="B808" i="1"/>
  <c r="C808" i="1"/>
  <c r="D808" i="1"/>
  <c r="B809" i="1"/>
  <c r="C809" i="1"/>
  <c r="D809" i="1"/>
  <c r="B810" i="1"/>
  <c r="C810" i="1"/>
  <c r="D810" i="1"/>
  <c r="B811" i="1"/>
  <c r="C811" i="1"/>
  <c r="D811" i="1"/>
  <c r="B812" i="1"/>
  <c r="C812" i="1"/>
  <c r="D812" i="1"/>
  <c r="B813" i="1"/>
  <c r="C813" i="1"/>
  <c r="D813" i="1"/>
  <c r="B814" i="1"/>
  <c r="C814" i="1"/>
  <c r="D814" i="1"/>
  <c r="B815" i="1"/>
  <c r="C815" i="1"/>
  <c r="D815" i="1"/>
  <c r="B816" i="1"/>
  <c r="C816" i="1"/>
  <c r="D816" i="1"/>
  <c r="B817" i="1"/>
  <c r="C817" i="1"/>
  <c r="D817" i="1"/>
  <c r="B818" i="1"/>
  <c r="C818" i="1"/>
  <c r="D818" i="1"/>
  <c r="B821" i="1"/>
  <c r="E123" i="1" s="1"/>
  <c r="C821" i="1"/>
  <c r="F123" i="1" s="1"/>
  <c r="L160" i="4" s="1"/>
  <c r="D821" i="1"/>
  <c r="M123" i="1" s="1"/>
  <c r="B822" i="1"/>
  <c r="C822" i="1"/>
  <c r="D822" i="1"/>
  <c r="B823" i="1"/>
  <c r="C823" i="1"/>
  <c r="D823" i="1"/>
  <c r="B824" i="1"/>
  <c r="C824" i="1"/>
  <c r="D824" i="1"/>
  <c r="B825" i="1"/>
  <c r="C825" i="1"/>
  <c r="D825" i="1"/>
  <c r="B826" i="1"/>
  <c r="C826" i="1"/>
  <c r="D826" i="1"/>
  <c r="B827" i="1"/>
  <c r="C827" i="1"/>
  <c r="D827" i="1"/>
  <c r="B828" i="1"/>
  <c r="C828" i="1"/>
  <c r="D828" i="1"/>
  <c r="B829" i="1"/>
  <c r="C829" i="1"/>
  <c r="D829" i="1"/>
  <c r="B830" i="1"/>
  <c r="C830" i="1"/>
  <c r="D830" i="1"/>
  <c r="B831" i="1"/>
  <c r="C831" i="1"/>
  <c r="D831" i="1"/>
  <c r="B832" i="1"/>
  <c r="C832" i="1"/>
  <c r="D832" i="1"/>
  <c r="B833" i="1"/>
  <c r="C833" i="1"/>
  <c r="D833" i="1"/>
  <c r="B834" i="1"/>
  <c r="C834" i="1"/>
  <c r="D834" i="1"/>
  <c r="B835" i="1"/>
  <c r="C835" i="1"/>
  <c r="D835" i="1"/>
  <c r="B836" i="1"/>
  <c r="C836" i="1"/>
  <c r="D836" i="1"/>
  <c r="B837" i="1"/>
  <c r="C837" i="1"/>
  <c r="D837" i="1"/>
  <c r="B838" i="1"/>
  <c r="C838" i="1"/>
  <c r="D838" i="1"/>
  <c r="B839" i="1"/>
  <c r="C839" i="1"/>
  <c r="D839" i="1"/>
  <c r="B840" i="1"/>
  <c r="C840" i="1"/>
  <c r="D840" i="1"/>
  <c r="B841" i="1"/>
  <c r="C841" i="1"/>
  <c r="D841" i="1"/>
  <c r="B842" i="1"/>
  <c r="C842" i="1"/>
  <c r="D842" i="1"/>
  <c r="B843" i="1"/>
  <c r="C843" i="1"/>
  <c r="D843" i="1"/>
  <c r="B844" i="1"/>
  <c r="C844" i="1"/>
  <c r="D844" i="1"/>
  <c r="B845" i="1"/>
  <c r="C845" i="1"/>
  <c r="D845" i="1"/>
  <c r="B846" i="1"/>
  <c r="C846" i="1"/>
  <c r="D846" i="1"/>
  <c r="B847" i="1"/>
  <c r="C847" i="1"/>
  <c r="D847" i="1"/>
  <c r="B848" i="1"/>
  <c r="C848" i="1"/>
  <c r="D848" i="1"/>
  <c r="B851" i="1"/>
  <c r="E124" i="1" s="1"/>
  <c r="C851" i="1"/>
  <c r="F124" i="1" s="1"/>
  <c r="L166" i="4" s="1"/>
  <c r="D851" i="1"/>
  <c r="M124" i="1" s="1"/>
  <c r="B852" i="1"/>
  <c r="C852" i="1"/>
  <c r="D852" i="1"/>
  <c r="B853" i="1"/>
  <c r="C853" i="1"/>
  <c r="D853" i="1"/>
  <c r="B854" i="1"/>
  <c r="C854" i="1"/>
  <c r="D854" i="1"/>
  <c r="B855" i="1"/>
  <c r="C855" i="1"/>
  <c r="D855" i="1"/>
  <c r="B856" i="1"/>
  <c r="C856" i="1"/>
  <c r="D856" i="1"/>
  <c r="B857" i="1"/>
  <c r="C857" i="1"/>
  <c r="D857" i="1"/>
  <c r="B858" i="1"/>
  <c r="C858" i="1"/>
  <c r="D858" i="1"/>
  <c r="B859" i="1"/>
  <c r="C859" i="1"/>
  <c r="D859" i="1"/>
  <c r="B860" i="1"/>
  <c r="C860" i="1"/>
  <c r="D860" i="1"/>
  <c r="B861" i="1"/>
  <c r="C861" i="1"/>
  <c r="D861" i="1"/>
  <c r="B862" i="1"/>
  <c r="C862" i="1"/>
  <c r="D862" i="1"/>
  <c r="B863" i="1"/>
  <c r="C863" i="1"/>
  <c r="D863" i="1"/>
  <c r="B864" i="1"/>
  <c r="C864" i="1"/>
  <c r="D864" i="1"/>
  <c r="B865" i="1"/>
  <c r="C865" i="1"/>
  <c r="D865" i="1"/>
  <c r="B866" i="1"/>
  <c r="C866" i="1"/>
  <c r="D866" i="1"/>
  <c r="B867" i="1"/>
  <c r="C867" i="1"/>
  <c r="D867" i="1"/>
  <c r="B868" i="1"/>
  <c r="C868" i="1"/>
  <c r="D868" i="1"/>
  <c r="B869" i="1"/>
  <c r="C869" i="1"/>
  <c r="D869" i="1"/>
  <c r="B870" i="1"/>
  <c r="C870" i="1"/>
  <c r="D870" i="1"/>
  <c r="B871" i="1"/>
  <c r="C871" i="1"/>
  <c r="D871" i="1"/>
  <c r="B872" i="1"/>
  <c r="C872" i="1"/>
  <c r="D872" i="1"/>
  <c r="B873" i="1"/>
  <c r="C873" i="1"/>
  <c r="D873" i="1"/>
  <c r="B874" i="1"/>
  <c r="C874" i="1"/>
  <c r="D874" i="1"/>
  <c r="B875" i="1"/>
  <c r="C875" i="1"/>
  <c r="D875" i="1"/>
  <c r="B876" i="1"/>
  <c r="C876" i="1"/>
  <c r="D876" i="1"/>
  <c r="B877" i="1"/>
  <c r="C877" i="1"/>
  <c r="D877" i="1"/>
  <c r="B878" i="1"/>
  <c r="C878" i="1"/>
  <c r="D878" i="1"/>
  <c r="B881" i="1"/>
  <c r="E125" i="1" s="1"/>
  <c r="C881" i="1"/>
  <c r="F125" i="1" s="1"/>
  <c r="L172" i="4" s="1"/>
  <c r="D881" i="1"/>
  <c r="M125" i="1" s="1"/>
  <c r="B882" i="1"/>
  <c r="C882" i="1"/>
  <c r="D882" i="1"/>
  <c r="B883" i="1"/>
  <c r="C883" i="1"/>
  <c r="D883" i="1"/>
  <c r="B884" i="1"/>
  <c r="C884" i="1"/>
  <c r="D884" i="1"/>
  <c r="B885" i="1"/>
  <c r="C885" i="1"/>
  <c r="D885" i="1"/>
  <c r="B886" i="1"/>
  <c r="C886" i="1"/>
  <c r="D886" i="1"/>
  <c r="B887" i="1"/>
  <c r="C887" i="1"/>
  <c r="D887" i="1"/>
  <c r="B888" i="1"/>
  <c r="C888" i="1"/>
  <c r="D888" i="1"/>
  <c r="B889" i="1"/>
  <c r="C889" i="1"/>
  <c r="D889" i="1"/>
  <c r="B890" i="1"/>
  <c r="C890" i="1"/>
  <c r="D890" i="1"/>
  <c r="B891" i="1"/>
  <c r="C891" i="1"/>
  <c r="D891" i="1"/>
  <c r="B892" i="1"/>
  <c r="C892" i="1"/>
  <c r="D892" i="1"/>
  <c r="B893" i="1"/>
  <c r="C893" i="1"/>
  <c r="D893" i="1"/>
  <c r="B894" i="1"/>
  <c r="C894" i="1"/>
  <c r="D894" i="1"/>
  <c r="B895" i="1"/>
  <c r="C895" i="1"/>
  <c r="D895" i="1"/>
  <c r="B896" i="1"/>
  <c r="C896" i="1"/>
  <c r="D896" i="1"/>
  <c r="B897" i="1"/>
  <c r="C897" i="1"/>
  <c r="D897" i="1"/>
  <c r="B898" i="1"/>
  <c r="C898" i="1"/>
  <c r="D898" i="1"/>
  <c r="B899" i="1"/>
  <c r="C899" i="1"/>
  <c r="D899" i="1"/>
  <c r="B900" i="1"/>
  <c r="C900" i="1"/>
  <c r="D900" i="1"/>
  <c r="B901" i="1"/>
  <c r="C901" i="1"/>
  <c r="D901" i="1"/>
  <c r="B902" i="1"/>
  <c r="C902" i="1"/>
  <c r="D902" i="1"/>
  <c r="B903" i="1"/>
  <c r="C903" i="1"/>
  <c r="D903" i="1"/>
  <c r="B904" i="1"/>
  <c r="C904" i="1"/>
  <c r="D904" i="1"/>
  <c r="B905" i="1"/>
  <c r="C905" i="1"/>
  <c r="D905" i="1"/>
  <c r="B906" i="1"/>
  <c r="C906" i="1"/>
  <c r="D906" i="1"/>
  <c r="B907" i="1"/>
  <c r="C907" i="1"/>
  <c r="D907" i="1"/>
  <c r="B908" i="1"/>
  <c r="C908" i="1"/>
  <c r="D908" i="1"/>
  <c r="B911" i="1"/>
  <c r="E126" i="1" s="1"/>
  <c r="C911" i="1"/>
  <c r="F126" i="1" s="1"/>
  <c r="L178" i="4" s="1"/>
  <c r="D911" i="1"/>
  <c r="M126" i="1" s="1"/>
  <c r="B912" i="1"/>
  <c r="C912" i="1"/>
  <c r="D912" i="1"/>
  <c r="B913" i="1"/>
  <c r="C913" i="1"/>
  <c r="D913" i="1"/>
  <c r="B914" i="1"/>
  <c r="C914" i="1"/>
  <c r="D914" i="1"/>
  <c r="B915" i="1"/>
  <c r="C915" i="1"/>
  <c r="D915" i="1"/>
  <c r="B916" i="1"/>
  <c r="C916" i="1"/>
  <c r="D916" i="1"/>
  <c r="B917" i="1"/>
  <c r="C917" i="1"/>
  <c r="D917" i="1"/>
  <c r="B918" i="1"/>
  <c r="C918" i="1"/>
  <c r="D918" i="1"/>
  <c r="B919" i="1"/>
  <c r="C919" i="1"/>
  <c r="D919" i="1"/>
  <c r="B920" i="1"/>
  <c r="C920" i="1"/>
  <c r="D920" i="1"/>
  <c r="B921" i="1"/>
  <c r="C921" i="1"/>
  <c r="D921" i="1"/>
  <c r="B922" i="1"/>
  <c r="C922" i="1"/>
  <c r="D922" i="1"/>
  <c r="B923" i="1"/>
  <c r="C923" i="1"/>
  <c r="D923" i="1"/>
  <c r="B924" i="1"/>
  <c r="C924" i="1"/>
  <c r="D924" i="1"/>
  <c r="B925" i="1"/>
  <c r="C925" i="1"/>
  <c r="D925" i="1"/>
  <c r="B926" i="1"/>
  <c r="C926" i="1"/>
  <c r="D926" i="1"/>
  <c r="B927" i="1"/>
  <c r="C927" i="1"/>
  <c r="D927" i="1"/>
  <c r="B928" i="1"/>
  <c r="C928" i="1"/>
  <c r="D928" i="1"/>
  <c r="B929" i="1"/>
  <c r="C929" i="1"/>
  <c r="D929" i="1"/>
  <c r="B930" i="1"/>
  <c r="C930" i="1"/>
  <c r="D930" i="1"/>
  <c r="B931" i="1"/>
  <c r="C931" i="1"/>
  <c r="D931" i="1"/>
  <c r="B932" i="1"/>
  <c r="C932" i="1"/>
  <c r="D932" i="1"/>
  <c r="B933" i="1"/>
  <c r="C933" i="1"/>
  <c r="D933" i="1"/>
  <c r="B934" i="1"/>
  <c r="C934" i="1"/>
  <c r="D934" i="1"/>
  <c r="B935" i="1"/>
  <c r="C935" i="1"/>
  <c r="D935" i="1"/>
  <c r="B936" i="1"/>
  <c r="C936" i="1"/>
  <c r="D936" i="1"/>
  <c r="B937" i="1"/>
  <c r="C937" i="1"/>
  <c r="D937" i="1"/>
  <c r="B938" i="1"/>
  <c r="C938" i="1"/>
  <c r="D938" i="1"/>
  <c r="B941" i="1"/>
  <c r="E127" i="1" s="1"/>
  <c r="C941" i="1"/>
  <c r="F127" i="1" s="1"/>
  <c r="L184" i="4" s="1"/>
  <c r="D941" i="1"/>
  <c r="M127" i="1" s="1"/>
  <c r="B942" i="1"/>
  <c r="C942" i="1"/>
  <c r="D942" i="1"/>
  <c r="B943" i="1"/>
  <c r="C943" i="1"/>
  <c r="D943" i="1"/>
  <c r="B944" i="1"/>
  <c r="C944" i="1"/>
  <c r="D944" i="1"/>
  <c r="B945" i="1"/>
  <c r="C945" i="1"/>
  <c r="D945" i="1"/>
  <c r="B946" i="1"/>
  <c r="C946" i="1"/>
  <c r="D946" i="1"/>
  <c r="B947" i="1"/>
  <c r="C947" i="1"/>
  <c r="D947" i="1"/>
  <c r="B948" i="1"/>
  <c r="C948" i="1"/>
  <c r="D948" i="1"/>
  <c r="B949" i="1"/>
  <c r="C949" i="1"/>
  <c r="D949" i="1"/>
  <c r="B950" i="1"/>
  <c r="C950" i="1"/>
  <c r="D950" i="1"/>
  <c r="B951" i="1"/>
  <c r="C951" i="1"/>
  <c r="D951" i="1"/>
  <c r="B952" i="1"/>
  <c r="C952" i="1"/>
  <c r="D952" i="1"/>
  <c r="B953" i="1"/>
  <c r="C953" i="1"/>
  <c r="D953" i="1"/>
  <c r="B954" i="1"/>
  <c r="C954" i="1"/>
  <c r="D954" i="1"/>
  <c r="B955" i="1"/>
  <c r="C955" i="1"/>
  <c r="D955" i="1"/>
  <c r="B956" i="1"/>
  <c r="C956" i="1"/>
  <c r="D956" i="1"/>
  <c r="B957" i="1"/>
  <c r="C957" i="1"/>
  <c r="D957" i="1"/>
  <c r="B958" i="1"/>
  <c r="C958" i="1"/>
  <c r="D958" i="1"/>
  <c r="B959" i="1"/>
  <c r="C959" i="1"/>
  <c r="D959" i="1"/>
  <c r="B960" i="1"/>
  <c r="C960" i="1"/>
  <c r="D960" i="1"/>
  <c r="B961" i="1"/>
  <c r="C961" i="1"/>
  <c r="D961" i="1"/>
  <c r="B962" i="1"/>
  <c r="C962" i="1"/>
  <c r="D962" i="1"/>
  <c r="B963" i="1"/>
  <c r="C963" i="1"/>
  <c r="D963" i="1"/>
  <c r="B964" i="1"/>
  <c r="C964" i="1"/>
  <c r="D964" i="1"/>
  <c r="B965" i="1"/>
  <c r="C965" i="1"/>
  <c r="D965" i="1"/>
  <c r="B966" i="1"/>
  <c r="C966" i="1"/>
  <c r="D966" i="1"/>
  <c r="B967" i="1"/>
  <c r="C967" i="1"/>
  <c r="D967" i="1"/>
  <c r="B968" i="1"/>
  <c r="C968" i="1"/>
  <c r="D968" i="1"/>
  <c r="B971" i="1"/>
  <c r="E128" i="1" s="1"/>
  <c r="C971" i="1"/>
  <c r="F128" i="1" s="1"/>
  <c r="L190" i="4" s="1"/>
  <c r="D971" i="1"/>
  <c r="M128" i="1" s="1"/>
  <c r="B972" i="1"/>
  <c r="C972" i="1"/>
  <c r="D972" i="1"/>
  <c r="B973" i="1"/>
  <c r="C973" i="1"/>
  <c r="D973" i="1"/>
  <c r="B974" i="1"/>
  <c r="C974" i="1"/>
  <c r="D974" i="1"/>
  <c r="B975" i="1"/>
  <c r="C975" i="1"/>
  <c r="D975" i="1"/>
  <c r="B976" i="1"/>
  <c r="C976" i="1"/>
  <c r="D976" i="1"/>
  <c r="B977" i="1"/>
  <c r="C977" i="1"/>
  <c r="D977" i="1"/>
  <c r="B978" i="1"/>
  <c r="C978" i="1"/>
  <c r="D978" i="1"/>
  <c r="B979" i="1"/>
  <c r="C979" i="1"/>
  <c r="D979" i="1"/>
  <c r="B980" i="1"/>
  <c r="C980" i="1"/>
  <c r="D980" i="1"/>
  <c r="B981" i="1"/>
  <c r="C981" i="1"/>
  <c r="D981" i="1"/>
  <c r="B982" i="1"/>
  <c r="C982" i="1"/>
  <c r="D982" i="1"/>
  <c r="B983" i="1"/>
  <c r="C983" i="1"/>
  <c r="D983" i="1"/>
  <c r="B984" i="1"/>
  <c r="C984" i="1"/>
  <c r="D984" i="1"/>
  <c r="B985" i="1"/>
  <c r="C985" i="1"/>
  <c r="D985" i="1"/>
  <c r="B986" i="1"/>
  <c r="C986" i="1"/>
  <c r="D986" i="1"/>
  <c r="B987" i="1"/>
  <c r="C987" i="1"/>
  <c r="D987" i="1"/>
  <c r="B988" i="1"/>
  <c r="C988" i="1"/>
  <c r="D988" i="1"/>
  <c r="B989" i="1"/>
  <c r="C989" i="1"/>
  <c r="D989" i="1"/>
  <c r="B990" i="1"/>
  <c r="C990" i="1"/>
  <c r="D990" i="1"/>
  <c r="B991" i="1"/>
  <c r="C991" i="1"/>
  <c r="D991" i="1"/>
  <c r="B992" i="1"/>
  <c r="C992" i="1"/>
  <c r="D992" i="1"/>
  <c r="B993" i="1"/>
  <c r="C993" i="1"/>
  <c r="D993" i="1"/>
  <c r="B994" i="1"/>
  <c r="C994" i="1"/>
  <c r="D994" i="1"/>
  <c r="B995" i="1"/>
  <c r="C995" i="1"/>
  <c r="D995" i="1"/>
  <c r="B996" i="1"/>
  <c r="C996" i="1"/>
  <c r="D996" i="1"/>
  <c r="B997" i="1"/>
  <c r="C997" i="1"/>
  <c r="D997" i="1"/>
  <c r="B998" i="1"/>
  <c r="C998" i="1"/>
  <c r="D998" i="1"/>
  <c r="B1001" i="1"/>
  <c r="E129" i="1" s="1"/>
  <c r="C1001" i="1"/>
  <c r="F129" i="1" s="1"/>
  <c r="L196" i="4" s="1"/>
  <c r="D1001" i="1"/>
  <c r="M129" i="1" s="1"/>
  <c r="B1002" i="1"/>
  <c r="C1002" i="1"/>
  <c r="D1002" i="1"/>
  <c r="B1003" i="1"/>
  <c r="C1003" i="1"/>
  <c r="D1003" i="1"/>
  <c r="B1004" i="1"/>
  <c r="C1004" i="1"/>
  <c r="D1004" i="1"/>
  <c r="B1005" i="1"/>
  <c r="C1005" i="1"/>
  <c r="D1005" i="1"/>
  <c r="B1006" i="1"/>
  <c r="C1006" i="1"/>
  <c r="D1006" i="1"/>
  <c r="B1007" i="1"/>
  <c r="C1007" i="1"/>
  <c r="D1007" i="1"/>
  <c r="B1008" i="1"/>
  <c r="C1008" i="1"/>
  <c r="D1008" i="1"/>
  <c r="B1009" i="1"/>
  <c r="C1009" i="1"/>
  <c r="D1009" i="1"/>
  <c r="B1010" i="1"/>
  <c r="C1010" i="1"/>
  <c r="D1010" i="1"/>
  <c r="B1011" i="1"/>
  <c r="C1011" i="1"/>
  <c r="D1011" i="1"/>
  <c r="B1012" i="1"/>
  <c r="C1012" i="1"/>
  <c r="D1012" i="1"/>
  <c r="B1013" i="1"/>
  <c r="C1013" i="1"/>
  <c r="D1013" i="1"/>
  <c r="B1014" i="1"/>
  <c r="C1014" i="1"/>
  <c r="D1014" i="1"/>
  <c r="B1015" i="1"/>
  <c r="C1015" i="1"/>
  <c r="D1015" i="1"/>
  <c r="B1016" i="1"/>
  <c r="C1016" i="1"/>
  <c r="D1016" i="1"/>
  <c r="B1017" i="1"/>
  <c r="C1017" i="1"/>
  <c r="D1017" i="1"/>
  <c r="B1018" i="1"/>
  <c r="C1018" i="1"/>
  <c r="D1018" i="1"/>
  <c r="B1019" i="1"/>
  <c r="C1019" i="1"/>
  <c r="D1019" i="1"/>
  <c r="B1020" i="1"/>
  <c r="C1020" i="1"/>
  <c r="D1020" i="1"/>
  <c r="B1021" i="1"/>
  <c r="C1021" i="1"/>
  <c r="D1021" i="1"/>
  <c r="B1022" i="1"/>
  <c r="C1022" i="1"/>
  <c r="D1022" i="1"/>
  <c r="B1023" i="1"/>
  <c r="C1023" i="1"/>
  <c r="D1023" i="1"/>
  <c r="B1024" i="1"/>
  <c r="C1024" i="1"/>
  <c r="D1024" i="1"/>
  <c r="B1025" i="1"/>
  <c r="C1025" i="1"/>
  <c r="D1025" i="1"/>
  <c r="B1026" i="1"/>
  <c r="C1026" i="1"/>
  <c r="D1026" i="1"/>
  <c r="B1027" i="1"/>
  <c r="C1027" i="1"/>
  <c r="D1027" i="1"/>
  <c r="B1028" i="1"/>
  <c r="C1028" i="1"/>
  <c r="D1028" i="1"/>
  <c r="B1031" i="1"/>
  <c r="E130" i="1" s="1"/>
  <c r="C1031" i="1"/>
  <c r="F130" i="1" s="1"/>
  <c r="L202" i="4" s="1"/>
  <c r="D1031" i="1"/>
  <c r="M130" i="1" s="1"/>
  <c r="B1032" i="1"/>
  <c r="C1032" i="1"/>
  <c r="D1032" i="1"/>
  <c r="B1033" i="1"/>
  <c r="C1033" i="1"/>
  <c r="D1033" i="1"/>
  <c r="B1034" i="1"/>
  <c r="C1034" i="1"/>
  <c r="D1034" i="1"/>
  <c r="B1035" i="1"/>
  <c r="C1035" i="1"/>
  <c r="D1035" i="1"/>
  <c r="B1036" i="1"/>
  <c r="C1036" i="1"/>
  <c r="D1036" i="1"/>
  <c r="B1037" i="1"/>
  <c r="C1037" i="1"/>
  <c r="D1037" i="1"/>
  <c r="B1038" i="1"/>
  <c r="C1038" i="1"/>
  <c r="D1038" i="1"/>
  <c r="B1039" i="1"/>
  <c r="C1039" i="1"/>
  <c r="D1039" i="1"/>
  <c r="B1040" i="1"/>
  <c r="C1040" i="1"/>
  <c r="D1040" i="1"/>
  <c r="B1041" i="1"/>
  <c r="C1041" i="1"/>
  <c r="D1041" i="1"/>
  <c r="B1042" i="1"/>
  <c r="C1042" i="1"/>
  <c r="D1042" i="1"/>
  <c r="B1043" i="1"/>
  <c r="C1043" i="1"/>
  <c r="D1043" i="1"/>
  <c r="B1044" i="1"/>
  <c r="C1044" i="1"/>
  <c r="D1044" i="1"/>
  <c r="B1045" i="1"/>
  <c r="C1045" i="1"/>
  <c r="D1045" i="1"/>
  <c r="B1046" i="1"/>
  <c r="C1046" i="1"/>
  <c r="D1046" i="1"/>
  <c r="B1047" i="1"/>
  <c r="C1047" i="1"/>
  <c r="D1047" i="1"/>
  <c r="B1048" i="1"/>
  <c r="C1048" i="1"/>
  <c r="D1048" i="1"/>
  <c r="B1049" i="1"/>
  <c r="C1049" i="1"/>
  <c r="D1049" i="1"/>
  <c r="B1050" i="1"/>
  <c r="C1050" i="1"/>
  <c r="D1050" i="1"/>
  <c r="B1051" i="1"/>
  <c r="C1051" i="1"/>
  <c r="D1051" i="1"/>
  <c r="B1052" i="1"/>
  <c r="C1052" i="1"/>
  <c r="D1052" i="1"/>
  <c r="B1053" i="1"/>
  <c r="C1053" i="1"/>
  <c r="D1053" i="1"/>
  <c r="B1054" i="1"/>
  <c r="C1054" i="1"/>
  <c r="D1054" i="1"/>
  <c r="B1055" i="1"/>
  <c r="C1055" i="1"/>
  <c r="D1055" i="1"/>
  <c r="B1056" i="1"/>
  <c r="C1056" i="1"/>
  <c r="D1056" i="1"/>
  <c r="B1057" i="1"/>
  <c r="C1057" i="1"/>
  <c r="D1057" i="1"/>
  <c r="B1058" i="1"/>
  <c r="C1058" i="1"/>
  <c r="D1058" i="1"/>
  <c r="B1061" i="1"/>
  <c r="E131" i="1" s="1"/>
  <c r="C1061" i="1"/>
  <c r="F131" i="1" s="1"/>
  <c r="L208" i="4" s="1"/>
  <c r="D1061" i="1"/>
  <c r="M131" i="1" s="1"/>
  <c r="B1062" i="1"/>
  <c r="C1062" i="1"/>
  <c r="D1062" i="1"/>
  <c r="B1063" i="1"/>
  <c r="C1063" i="1"/>
  <c r="D1063" i="1"/>
  <c r="B1064" i="1"/>
  <c r="C1064" i="1"/>
  <c r="D1064" i="1"/>
  <c r="B1065" i="1"/>
  <c r="C1065" i="1"/>
  <c r="D1065" i="1"/>
  <c r="B1066" i="1"/>
  <c r="C1066" i="1"/>
  <c r="D1066" i="1"/>
  <c r="B1067" i="1"/>
  <c r="C1067" i="1"/>
  <c r="D1067" i="1"/>
  <c r="B1068" i="1"/>
  <c r="C1068" i="1"/>
  <c r="D1068" i="1"/>
  <c r="B1069" i="1"/>
  <c r="C1069" i="1"/>
  <c r="D1069" i="1"/>
  <c r="B1070" i="1"/>
  <c r="C1070" i="1"/>
  <c r="D1070" i="1"/>
  <c r="B1071" i="1"/>
  <c r="C1071" i="1"/>
  <c r="D1071" i="1"/>
  <c r="B1072" i="1"/>
  <c r="C1072" i="1"/>
  <c r="D1072" i="1"/>
  <c r="B1073" i="1"/>
  <c r="C1073" i="1"/>
  <c r="D1073" i="1"/>
  <c r="B1074" i="1"/>
  <c r="C1074" i="1"/>
  <c r="D1074" i="1"/>
  <c r="B1075" i="1"/>
  <c r="C1075" i="1"/>
  <c r="D1075" i="1"/>
  <c r="B1076" i="1"/>
  <c r="C1076" i="1"/>
  <c r="D1076" i="1"/>
  <c r="B1077" i="1"/>
  <c r="C1077" i="1"/>
  <c r="D1077" i="1"/>
  <c r="B1078" i="1"/>
  <c r="C1078" i="1"/>
  <c r="D1078" i="1"/>
  <c r="B1079" i="1"/>
  <c r="C1079" i="1"/>
  <c r="D1079" i="1"/>
  <c r="B1080" i="1"/>
  <c r="C1080" i="1"/>
  <c r="D1080" i="1"/>
  <c r="B1081" i="1"/>
  <c r="C1081" i="1"/>
  <c r="D1081" i="1"/>
  <c r="B1082" i="1"/>
  <c r="C1082" i="1"/>
  <c r="D1082" i="1"/>
  <c r="B1083" i="1"/>
  <c r="C1083" i="1"/>
  <c r="D1083" i="1"/>
  <c r="B1084" i="1"/>
  <c r="C1084" i="1"/>
  <c r="D1084" i="1"/>
  <c r="B1085" i="1"/>
  <c r="C1085" i="1"/>
  <c r="D1085" i="1"/>
  <c r="B1086" i="1"/>
  <c r="C1086" i="1"/>
  <c r="D1086" i="1"/>
  <c r="B1087" i="1"/>
  <c r="C1087" i="1"/>
  <c r="D1087" i="1"/>
  <c r="B1088" i="1"/>
  <c r="C1088" i="1"/>
  <c r="D1088" i="1"/>
  <c r="B1091" i="1"/>
  <c r="E132" i="1" s="1"/>
  <c r="C1091" i="1"/>
  <c r="F132" i="1" s="1"/>
  <c r="L214" i="4" s="1"/>
  <c r="D1091" i="1"/>
  <c r="M132" i="1" s="1"/>
  <c r="B1092" i="1"/>
  <c r="C1092" i="1"/>
  <c r="D1092" i="1"/>
  <c r="B1093" i="1"/>
  <c r="C1093" i="1"/>
  <c r="D1093" i="1"/>
  <c r="B1094" i="1"/>
  <c r="C1094" i="1"/>
  <c r="D1094" i="1"/>
  <c r="B1095" i="1"/>
  <c r="C1095" i="1"/>
  <c r="D1095" i="1"/>
  <c r="B1096" i="1"/>
  <c r="C1096" i="1"/>
  <c r="D1096" i="1"/>
  <c r="B1097" i="1"/>
  <c r="C1097" i="1"/>
  <c r="D1097" i="1"/>
  <c r="B1098" i="1"/>
  <c r="C1098" i="1"/>
  <c r="D1098" i="1"/>
  <c r="B1099" i="1"/>
  <c r="C1099" i="1"/>
  <c r="D1099" i="1"/>
  <c r="B1100" i="1"/>
  <c r="C1100" i="1"/>
  <c r="D1100" i="1"/>
  <c r="B1101" i="1"/>
  <c r="C1101" i="1"/>
  <c r="D1101" i="1"/>
  <c r="B1102" i="1"/>
  <c r="C1102" i="1"/>
  <c r="D1102" i="1"/>
  <c r="B1103" i="1"/>
  <c r="C1103" i="1"/>
  <c r="D1103" i="1"/>
  <c r="B1104" i="1"/>
  <c r="C1104" i="1"/>
  <c r="D1104" i="1"/>
  <c r="B1105" i="1"/>
  <c r="C1105" i="1"/>
  <c r="D1105" i="1"/>
  <c r="B1106" i="1"/>
  <c r="C1106" i="1"/>
  <c r="D1106" i="1"/>
  <c r="B1107" i="1"/>
  <c r="C1107" i="1"/>
  <c r="D1107" i="1"/>
  <c r="B1108" i="1"/>
  <c r="C1108" i="1"/>
  <c r="D1108" i="1"/>
  <c r="B1109" i="1"/>
  <c r="C1109" i="1"/>
  <c r="D1109" i="1"/>
  <c r="B1110" i="1"/>
  <c r="C1110" i="1"/>
  <c r="D1110" i="1"/>
  <c r="B1111" i="1"/>
  <c r="C1111" i="1"/>
  <c r="D1111" i="1"/>
  <c r="B1112" i="1"/>
  <c r="C1112" i="1"/>
  <c r="D1112" i="1"/>
  <c r="B1113" i="1"/>
  <c r="C1113" i="1"/>
  <c r="D1113" i="1"/>
  <c r="B1114" i="1"/>
  <c r="C1114" i="1"/>
  <c r="D1114" i="1"/>
  <c r="B1115" i="1"/>
  <c r="C1115" i="1"/>
  <c r="D1115" i="1"/>
  <c r="B1116" i="1"/>
  <c r="C1116" i="1"/>
  <c r="D1116" i="1"/>
  <c r="B1117" i="1"/>
  <c r="C1117" i="1"/>
  <c r="D1117" i="1"/>
  <c r="B1118" i="1"/>
  <c r="C1118" i="1"/>
  <c r="D1118" i="1"/>
  <c r="B1121" i="1"/>
  <c r="E133" i="1" s="1"/>
  <c r="C1121" i="1"/>
  <c r="F133" i="1" s="1"/>
  <c r="L220" i="4" s="1"/>
  <c r="D1121" i="1"/>
  <c r="M133" i="1" s="1"/>
  <c r="B1122" i="1"/>
  <c r="C1122" i="1"/>
  <c r="D1122" i="1"/>
  <c r="B1123" i="1"/>
  <c r="C1123" i="1"/>
  <c r="D1123" i="1"/>
  <c r="B1124" i="1"/>
  <c r="C1124" i="1"/>
  <c r="D1124" i="1"/>
  <c r="B1125" i="1"/>
  <c r="C1125" i="1"/>
  <c r="D1125" i="1"/>
  <c r="B1126" i="1"/>
  <c r="C1126" i="1"/>
  <c r="D1126" i="1"/>
  <c r="B1127" i="1"/>
  <c r="C1127" i="1"/>
  <c r="D1127" i="1"/>
  <c r="B1128" i="1"/>
  <c r="C1128" i="1"/>
  <c r="D1128" i="1"/>
  <c r="B1129" i="1"/>
  <c r="C1129" i="1"/>
  <c r="D1129" i="1"/>
  <c r="B1130" i="1"/>
  <c r="C1130" i="1"/>
  <c r="D1130" i="1"/>
  <c r="B1131" i="1"/>
  <c r="C1131" i="1"/>
  <c r="D1131" i="1"/>
  <c r="B1132" i="1"/>
  <c r="C1132" i="1"/>
  <c r="D1132" i="1"/>
  <c r="B1133" i="1"/>
  <c r="C1133" i="1"/>
  <c r="D1133" i="1"/>
  <c r="B1134" i="1"/>
  <c r="C1134" i="1"/>
  <c r="D1134" i="1"/>
  <c r="B1135" i="1"/>
  <c r="C1135" i="1"/>
  <c r="D1135" i="1"/>
  <c r="B1136" i="1"/>
  <c r="C1136" i="1"/>
  <c r="D1136" i="1"/>
  <c r="B1137" i="1"/>
  <c r="C1137" i="1"/>
  <c r="D1137" i="1"/>
  <c r="B1138" i="1"/>
  <c r="C1138" i="1"/>
  <c r="D1138" i="1"/>
  <c r="B1139" i="1"/>
  <c r="C1139" i="1"/>
  <c r="D1139" i="1"/>
  <c r="B1140" i="1"/>
  <c r="C1140" i="1"/>
  <c r="D1140" i="1"/>
  <c r="B1141" i="1"/>
  <c r="C1141" i="1"/>
  <c r="D1141" i="1"/>
  <c r="B1142" i="1"/>
  <c r="C1142" i="1"/>
  <c r="D1142" i="1"/>
  <c r="B1143" i="1"/>
  <c r="C1143" i="1"/>
  <c r="D1143" i="1"/>
  <c r="B1144" i="1"/>
  <c r="C1144" i="1"/>
  <c r="D1144" i="1"/>
  <c r="B1145" i="1"/>
  <c r="C1145" i="1"/>
  <c r="D1145" i="1"/>
  <c r="B1146" i="1"/>
  <c r="C1146" i="1"/>
  <c r="D1146" i="1"/>
  <c r="B1147" i="1"/>
  <c r="C1147" i="1"/>
  <c r="D1147" i="1"/>
  <c r="B1148" i="1"/>
  <c r="C1148" i="1"/>
  <c r="D1148" i="1"/>
  <c r="B1151" i="1"/>
  <c r="E134" i="1" s="1"/>
  <c r="C1151" i="1"/>
  <c r="F134" i="1" s="1"/>
  <c r="L226" i="4" s="1"/>
  <c r="D1151" i="1"/>
  <c r="M134" i="1" s="1"/>
  <c r="B1152" i="1"/>
  <c r="C1152" i="1"/>
  <c r="D1152" i="1"/>
  <c r="B1153" i="1"/>
  <c r="C1153" i="1"/>
  <c r="D1153" i="1"/>
  <c r="B1154" i="1"/>
  <c r="C1154" i="1"/>
  <c r="D1154" i="1"/>
  <c r="B1155" i="1"/>
  <c r="C1155" i="1"/>
  <c r="D1155" i="1"/>
  <c r="B1156" i="1"/>
  <c r="C1156" i="1"/>
  <c r="D1156" i="1"/>
  <c r="B1157" i="1"/>
  <c r="C1157" i="1"/>
  <c r="D1157" i="1"/>
  <c r="B1158" i="1"/>
  <c r="C1158" i="1"/>
  <c r="D1158" i="1"/>
  <c r="B1159" i="1"/>
  <c r="C1159" i="1"/>
  <c r="D1159" i="1"/>
  <c r="B1160" i="1"/>
  <c r="C1160" i="1"/>
  <c r="D1160" i="1"/>
  <c r="B1161" i="1"/>
  <c r="C1161" i="1"/>
  <c r="D1161" i="1"/>
  <c r="B1162" i="1"/>
  <c r="C1162" i="1"/>
  <c r="D1162" i="1"/>
  <c r="B1163" i="1"/>
  <c r="C1163" i="1"/>
  <c r="D1163" i="1"/>
  <c r="B1164" i="1"/>
  <c r="C1164" i="1"/>
  <c r="D1164" i="1"/>
  <c r="B1165" i="1"/>
  <c r="C1165" i="1"/>
  <c r="D1165" i="1"/>
  <c r="B1166" i="1"/>
  <c r="C1166" i="1"/>
  <c r="D1166" i="1"/>
  <c r="B1167" i="1"/>
  <c r="C1167" i="1"/>
  <c r="D1167" i="1"/>
  <c r="B1168" i="1"/>
  <c r="C1168" i="1"/>
  <c r="D1168" i="1"/>
  <c r="B1169" i="1"/>
  <c r="C1169" i="1"/>
  <c r="D1169" i="1"/>
  <c r="B1170" i="1"/>
  <c r="C1170" i="1"/>
  <c r="D1170" i="1"/>
  <c r="B1171" i="1"/>
  <c r="C1171" i="1"/>
  <c r="D1171" i="1"/>
  <c r="B1172" i="1"/>
  <c r="C1172" i="1"/>
  <c r="D1172" i="1"/>
  <c r="B1173" i="1"/>
  <c r="C1173" i="1"/>
  <c r="D1173" i="1"/>
  <c r="B1174" i="1"/>
  <c r="C1174" i="1"/>
  <c r="D1174" i="1"/>
  <c r="B1175" i="1"/>
  <c r="C1175" i="1"/>
  <c r="D1175" i="1"/>
  <c r="B1176" i="1"/>
  <c r="C1176" i="1"/>
  <c r="D1176" i="1"/>
  <c r="B1177" i="1"/>
  <c r="C1177" i="1"/>
  <c r="D1177" i="1"/>
  <c r="B1178" i="1"/>
  <c r="C1178" i="1"/>
  <c r="D1178" i="1"/>
  <c r="B1181" i="1"/>
  <c r="E135" i="1" s="1"/>
  <c r="C1181" i="1"/>
  <c r="F135" i="1" s="1"/>
  <c r="L232" i="4" s="1"/>
  <c r="D1181" i="1"/>
  <c r="M135" i="1" s="1"/>
  <c r="B1182" i="1"/>
  <c r="C1182" i="1"/>
  <c r="D1182" i="1"/>
  <c r="B1183" i="1"/>
  <c r="C1183" i="1"/>
  <c r="D1183" i="1"/>
  <c r="B1184" i="1"/>
  <c r="C1184" i="1"/>
  <c r="D1184" i="1"/>
  <c r="B1185" i="1"/>
  <c r="C1185" i="1"/>
  <c r="D1185" i="1"/>
  <c r="B1186" i="1"/>
  <c r="C1186" i="1"/>
  <c r="D1186" i="1"/>
  <c r="B1187" i="1"/>
  <c r="C1187" i="1"/>
  <c r="D1187" i="1"/>
  <c r="B1188" i="1"/>
  <c r="C1188" i="1"/>
  <c r="D1188" i="1"/>
  <c r="B1189" i="1"/>
  <c r="C1189" i="1"/>
  <c r="D1189" i="1"/>
  <c r="B1190" i="1"/>
  <c r="C1190" i="1"/>
  <c r="D1190" i="1"/>
  <c r="B1191" i="1"/>
  <c r="C1191" i="1"/>
  <c r="D1191" i="1"/>
  <c r="B1192" i="1"/>
  <c r="C1192" i="1"/>
  <c r="D1192" i="1"/>
  <c r="B1193" i="1"/>
  <c r="C1193" i="1"/>
  <c r="D1193" i="1"/>
  <c r="B1194" i="1"/>
  <c r="C1194" i="1"/>
  <c r="D1194" i="1"/>
  <c r="B1195" i="1"/>
  <c r="C1195" i="1"/>
  <c r="D1195" i="1"/>
  <c r="B1196" i="1"/>
  <c r="C1196" i="1"/>
  <c r="D1196" i="1"/>
  <c r="B1197" i="1"/>
  <c r="C1197" i="1"/>
  <c r="D1197" i="1"/>
  <c r="B1198" i="1"/>
  <c r="C1198" i="1"/>
  <c r="D1198" i="1"/>
  <c r="B1199" i="1"/>
  <c r="C1199" i="1"/>
  <c r="D1199" i="1"/>
  <c r="B1200" i="1"/>
  <c r="C1200" i="1"/>
  <c r="D1200" i="1"/>
  <c r="B1201" i="1"/>
  <c r="C1201" i="1"/>
  <c r="D1201" i="1"/>
  <c r="B1202" i="1"/>
  <c r="C1202" i="1"/>
  <c r="D1202" i="1"/>
  <c r="B1203" i="1"/>
  <c r="C1203" i="1"/>
  <c r="D1203" i="1"/>
  <c r="B1204" i="1"/>
  <c r="C1204" i="1"/>
  <c r="D1204" i="1"/>
  <c r="B1205" i="1"/>
  <c r="C1205" i="1"/>
  <c r="D1205" i="1"/>
  <c r="B1206" i="1"/>
  <c r="C1206" i="1"/>
  <c r="D1206" i="1"/>
  <c r="B1207" i="1"/>
  <c r="C1207" i="1"/>
  <c r="D1207" i="1"/>
  <c r="B1208" i="1"/>
  <c r="C1208" i="1"/>
  <c r="D1208" i="1"/>
  <c r="B1211" i="1"/>
  <c r="E136" i="1" s="1"/>
  <c r="C1211" i="1"/>
  <c r="D1211" i="1"/>
  <c r="M136" i="1" s="1"/>
  <c r="B1212" i="1"/>
  <c r="C1212" i="1"/>
  <c r="D1212" i="1"/>
  <c r="B1213" i="1"/>
  <c r="C1213" i="1"/>
  <c r="D1213" i="1"/>
  <c r="B1214" i="1"/>
  <c r="C1214" i="1"/>
  <c r="D1214" i="1"/>
  <c r="B1215" i="1"/>
  <c r="C1215" i="1"/>
  <c r="D1215" i="1"/>
  <c r="B1216" i="1"/>
  <c r="C1216" i="1"/>
  <c r="D1216" i="1"/>
  <c r="B1217" i="1"/>
  <c r="C1217" i="1"/>
  <c r="D1217" i="1"/>
  <c r="B1218" i="1"/>
  <c r="C1218" i="1"/>
  <c r="D1218" i="1"/>
  <c r="B1219" i="1"/>
  <c r="C1219" i="1"/>
  <c r="D1219" i="1"/>
  <c r="B1220" i="1"/>
  <c r="C1220" i="1"/>
  <c r="D1220" i="1"/>
  <c r="B1221" i="1"/>
  <c r="C1221" i="1"/>
  <c r="D1221" i="1"/>
  <c r="B1222" i="1"/>
  <c r="C1222" i="1"/>
  <c r="D1222" i="1"/>
  <c r="B1223" i="1"/>
  <c r="C1223" i="1"/>
  <c r="D1223" i="1"/>
  <c r="B1224" i="1"/>
  <c r="C1224" i="1"/>
  <c r="D1224" i="1"/>
  <c r="B1225" i="1"/>
  <c r="C1225" i="1"/>
  <c r="D1225" i="1"/>
  <c r="B1226" i="1"/>
  <c r="C1226" i="1"/>
  <c r="D1226" i="1"/>
  <c r="B1227" i="1"/>
  <c r="C1227" i="1"/>
  <c r="D1227" i="1"/>
  <c r="B1228" i="1"/>
  <c r="C1228" i="1"/>
  <c r="D1228" i="1"/>
  <c r="B1229" i="1"/>
  <c r="C1229" i="1"/>
  <c r="D1229" i="1"/>
  <c r="B1230" i="1"/>
  <c r="C1230" i="1"/>
  <c r="D1230" i="1"/>
  <c r="B1231" i="1"/>
  <c r="C1231" i="1"/>
  <c r="D1231" i="1"/>
  <c r="B1232" i="1"/>
  <c r="C1232" i="1"/>
  <c r="D1232" i="1"/>
  <c r="B1233" i="1"/>
  <c r="C1233" i="1"/>
  <c r="D1233" i="1"/>
  <c r="B1234" i="1"/>
  <c r="C1234" i="1"/>
  <c r="D1234" i="1"/>
  <c r="B1235" i="1"/>
  <c r="C1235" i="1"/>
  <c r="D1235" i="1"/>
  <c r="B1236" i="1"/>
  <c r="C1236" i="1"/>
  <c r="D1236" i="1"/>
  <c r="B1237" i="1"/>
  <c r="C1237" i="1"/>
  <c r="D1237" i="1"/>
  <c r="B1238" i="1"/>
  <c r="C1238" i="1"/>
  <c r="D1238" i="1"/>
  <c r="B1241" i="1"/>
  <c r="E137" i="1" s="1"/>
  <c r="C1241" i="1"/>
  <c r="F137" i="1" s="1"/>
  <c r="L244" i="4" s="1"/>
  <c r="D1241" i="1"/>
  <c r="M137" i="1" s="1"/>
  <c r="B1242" i="1"/>
  <c r="C1242" i="1"/>
  <c r="D1242" i="1"/>
  <c r="B1243" i="1"/>
  <c r="C1243" i="1"/>
  <c r="D1243" i="1"/>
  <c r="B1244" i="1"/>
  <c r="C1244" i="1"/>
  <c r="D1244" i="1"/>
  <c r="B1245" i="1"/>
  <c r="C1245" i="1"/>
  <c r="D1245" i="1"/>
  <c r="B1246" i="1"/>
  <c r="C1246" i="1"/>
  <c r="D1246" i="1"/>
  <c r="B1247" i="1"/>
  <c r="C1247" i="1"/>
  <c r="D1247" i="1"/>
  <c r="B1248" i="1"/>
  <c r="C1248" i="1"/>
  <c r="D1248" i="1"/>
  <c r="B1249" i="1"/>
  <c r="C1249" i="1"/>
  <c r="D1249" i="1"/>
  <c r="B1250" i="1"/>
  <c r="C1250" i="1"/>
  <c r="D1250" i="1"/>
  <c r="B1251" i="1"/>
  <c r="C1251" i="1"/>
  <c r="D1251" i="1"/>
  <c r="B1252" i="1"/>
  <c r="C1252" i="1"/>
  <c r="D1252" i="1"/>
  <c r="B1253" i="1"/>
  <c r="C1253" i="1"/>
  <c r="D1253" i="1"/>
  <c r="B1254" i="1"/>
  <c r="C1254" i="1"/>
  <c r="D1254" i="1"/>
  <c r="B1255" i="1"/>
  <c r="C1255" i="1"/>
  <c r="D1255" i="1"/>
  <c r="B1256" i="1"/>
  <c r="C1256" i="1"/>
  <c r="D1256" i="1"/>
  <c r="B1257" i="1"/>
  <c r="C1257" i="1"/>
  <c r="D1257" i="1"/>
  <c r="B1258" i="1"/>
  <c r="C1258" i="1"/>
  <c r="D1258" i="1"/>
  <c r="B1259" i="1"/>
  <c r="C1259" i="1"/>
  <c r="D1259" i="1"/>
  <c r="B1260" i="1"/>
  <c r="C1260" i="1"/>
  <c r="D1260" i="1"/>
  <c r="B1261" i="1"/>
  <c r="C1261" i="1"/>
  <c r="D1261" i="1"/>
  <c r="B1262" i="1"/>
  <c r="C1262" i="1"/>
  <c r="D1262" i="1"/>
  <c r="B1263" i="1"/>
  <c r="C1263" i="1"/>
  <c r="D1263" i="1"/>
  <c r="B1264" i="1"/>
  <c r="C1264" i="1"/>
  <c r="D1264" i="1"/>
  <c r="B1265" i="1"/>
  <c r="C1265" i="1"/>
  <c r="D1265" i="1"/>
  <c r="B1266" i="1"/>
  <c r="C1266" i="1"/>
  <c r="D1266" i="1"/>
  <c r="B1267" i="1"/>
  <c r="C1267" i="1"/>
  <c r="D1267" i="1"/>
  <c r="B1268" i="1"/>
  <c r="C1268" i="1"/>
  <c r="D1268" i="1"/>
  <c r="B1271" i="1"/>
  <c r="E138" i="1" s="1"/>
  <c r="C1271" i="1"/>
  <c r="F138" i="1" s="1"/>
  <c r="L250" i="4" s="1"/>
  <c r="D1271" i="1"/>
  <c r="M138" i="1" s="1"/>
  <c r="B1272" i="1"/>
  <c r="C1272" i="1"/>
  <c r="D1272" i="1"/>
  <c r="B1273" i="1"/>
  <c r="C1273" i="1"/>
  <c r="D1273" i="1"/>
  <c r="B1274" i="1"/>
  <c r="C1274" i="1"/>
  <c r="D1274" i="1"/>
  <c r="B1275" i="1"/>
  <c r="C1275" i="1"/>
  <c r="D1275" i="1"/>
  <c r="B1276" i="1"/>
  <c r="C1276" i="1"/>
  <c r="D1276" i="1"/>
  <c r="B1277" i="1"/>
  <c r="C1277" i="1"/>
  <c r="D1277" i="1"/>
  <c r="B1278" i="1"/>
  <c r="C1278" i="1"/>
  <c r="D1278" i="1"/>
  <c r="B1279" i="1"/>
  <c r="C1279" i="1"/>
  <c r="D1279" i="1"/>
  <c r="B1280" i="1"/>
  <c r="C1280" i="1"/>
  <c r="D1280" i="1"/>
  <c r="B1281" i="1"/>
  <c r="C1281" i="1"/>
  <c r="D1281" i="1"/>
  <c r="B1282" i="1"/>
  <c r="C1282" i="1"/>
  <c r="D1282" i="1"/>
  <c r="B1283" i="1"/>
  <c r="C1283" i="1"/>
  <c r="D1283" i="1"/>
  <c r="B1284" i="1"/>
  <c r="C1284" i="1"/>
  <c r="D1284" i="1"/>
  <c r="B1285" i="1"/>
  <c r="C1285" i="1"/>
  <c r="D1285" i="1"/>
  <c r="B1286" i="1"/>
  <c r="C1286" i="1"/>
  <c r="D1286" i="1"/>
  <c r="B1287" i="1"/>
  <c r="C1287" i="1"/>
  <c r="D1287" i="1"/>
  <c r="B1288" i="1"/>
  <c r="C1288" i="1"/>
  <c r="D1288" i="1"/>
  <c r="B1289" i="1"/>
  <c r="C1289" i="1"/>
  <c r="D1289" i="1"/>
  <c r="B1290" i="1"/>
  <c r="C1290" i="1"/>
  <c r="D1290" i="1"/>
  <c r="B1291" i="1"/>
  <c r="C1291" i="1"/>
  <c r="D1291" i="1"/>
  <c r="B1292" i="1"/>
  <c r="C1292" i="1"/>
  <c r="D1292" i="1"/>
  <c r="B1293" i="1"/>
  <c r="C1293" i="1"/>
  <c r="D1293" i="1"/>
  <c r="B1294" i="1"/>
  <c r="C1294" i="1"/>
  <c r="D1294" i="1"/>
  <c r="B1295" i="1"/>
  <c r="C1295" i="1"/>
  <c r="D1295" i="1"/>
  <c r="B1296" i="1"/>
  <c r="C1296" i="1"/>
  <c r="D1296" i="1"/>
  <c r="B1297" i="1"/>
  <c r="C1297" i="1"/>
  <c r="D1297" i="1"/>
  <c r="B1298" i="1"/>
  <c r="C1298" i="1"/>
  <c r="D1298" i="1"/>
  <c r="B1301" i="1"/>
  <c r="E139" i="1" s="1"/>
  <c r="C1301" i="1"/>
  <c r="F139" i="1" s="1"/>
  <c r="L256" i="4" s="1"/>
  <c r="D1301" i="1"/>
  <c r="M139" i="1" s="1"/>
  <c r="B1302" i="1"/>
  <c r="C1302" i="1"/>
  <c r="D1302" i="1"/>
  <c r="B1303" i="1"/>
  <c r="C1303" i="1"/>
  <c r="D1303" i="1"/>
  <c r="B1304" i="1"/>
  <c r="C1304" i="1"/>
  <c r="D1304" i="1"/>
  <c r="B1305" i="1"/>
  <c r="C1305" i="1"/>
  <c r="D1305" i="1"/>
  <c r="B1306" i="1"/>
  <c r="C1306" i="1"/>
  <c r="D1306" i="1"/>
  <c r="B1307" i="1"/>
  <c r="C1307" i="1"/>
  <c r="D1307" i="1"/>
  <c r="B1308" i="1"/>
  <c r="C1308" i="1"/>
  <c r="D1308" i="1"/>
  <c r="B1309" i="1"/>
  <c r="C1309" i="1"/>
  <c r="D1309" i="1"/>
  <c r="B1310" i="1"/>
  <c r="C1310" i="1"/>
  <c r="D1310" i="1"/>
  <c r="B1311" i="1"/>
  <c r="C1311" i="1"/>
  <c r="D1311" i="1"/>
  <c r="B1312" i="1"/>
  <c r="C1312" i="1"/>
  <c r="D1312" i="1"/>
  <c r="B1313" i="1"/>
  <c r="C1313" i="1"/>
  <c r="D1313" i="1"/>
  <c r="B1314" i="1"/>
  <c r="C1314" i="1"/>
  <c r="D1314" i="1"/>
  <c r="B1315" i="1"/>
  <c r="C1315" i="1"/>
  <c r="D1315" i="1"/>
  <c r="B1316" i="1"/>
  <c r="C1316" i="1"/>
  <c r="D1316" i="1"/>
  <c r="B1317" i="1"/>
  <c r="C1317" i="1"/>
  <c r="D1317" i="1"/>
  <c r="B1318" i="1"/>
  <c r="C1318" i="1"/>
  <c r="D1318" i="1"/>
  <c r="B1319" i="1"/>
  <c r="C1319" i="1"/>
  <c r="D1319" i="1"/>
  <c r="B1320" i="1"/>
  <c r="C1320" i="1"/>
  <c r="D1320" i="1"/>
  <c r="B1321" i="1"/>
  <c r="C1321" i="1"/>
  <c r="D1321" i="1"/>
  <c r="B1322" i="1"/>
  <c r="C1322" i="1"/>
  <c r="D1322" i="1"/>
  <c r="B1323" i="1"/>
  <c r="C1323" i="1"/>
  <c r="D1323" i="1"/>
  <c r="B1324" i="1"/>
  <c r="C1324" i="1"/>
  <c r="D1324" i="1"/>
  <c r="B1325" i="1"/>
  <c r="C1325" i="1"/>
  <c r="D1325" i="1"/>
  <c r="B1326" i="1"/>
  <c r="C1326" i="1"/>
  <c r="D1326" i="1"/>
  <c r="B1327" i="1"/>
  <c r="C1327" i="1"/>
  <c r="D1327" i="1"/>
  <c r="B1328" i="1"/>
  <c r="C1328" i="1"/>
  <c r="D1328" i="1"/>
  <c r="B1331" i="1"/>
  <c r="E140" i="1" s="1"/>
  <c r="C1331" i="1"/>
  <c r="F140" i="1" s="1"/>
  <c r="L262" i="4" s="1"/>
  <c r="D1331" i="1"/>
  <c r="M140" i="1" s="1"/>
  <c r="B1332" i="1"/>
  <c r="C1332" i="1"/>
  <c r="D1332" i="1"/>
  <c r="B1333" i="1"/>
  <c r="C1333" i="1"/>
  <c r="D1333" i="1"/>
  <c r="B1334" i="1"/>
  <c r="C1334" i="1"/>
  <c r="D1334" i="1"/>
  <c r="B1335" i="1"/>
  <c r="C1335" i="1"/>
  <c r="D1335" i="1"/>
  <c r="B1336" i="1"/>
  <c r="C1336" i="1"/>
  <c r="D1336" i="1"/>
  <c r="B1337" i="1"/>
  <c r="C1337" i="1"/>
  <c r="D1337" i="1"/>
  <c r="B1338" i="1"/>
  <c r="C1338" i="1"/>
  <c r="D1338" i="1"/>
  <c r="B1339" i="1"/>
  <c r="C1339" i="1"/>
  <c r="D1339" i="1"/>
  <c r="B1340" i="1"/>
  <c r="C1340" i="1"/>
  <c r="D1340" i="1"/>
  <c r="B1341" i="1"/>
  <c r="C1341" i="1"/>
  <c r="D1341" i="1"/>
  <c r="B1342" i="1"/>
  <c r="C1342" i="1"/>
  <c r="D1342" i="1"/>
  <c r="B1343" i="1"/>
  <c r="C1343" i="1"/>
  <c r="D1343" i="1"/>
  <c r="B1344" i="1"/>
  <c r="C1344" i="1"/>
  <c r="D1344" i="1"/>
  <c r="B1345" i="1"/>
  <c r="C1345" i="1"/>
  <c r="D1345" i="1"/>
  <c r="B1346" i="1"/>
  <c r="C1346" i="1"/>
  <c r="D1346" i="1"/>
  <c r="B1347" i="1"/>
  <c r="C1347" i="1"/>
  <c r="D1347" i="1"/>
  <c r="B1348" i="1"/>
  <c r="C1348" i="1"/>
  <c r="D1348" i="1"/>
  <c r="B1349" i="1"/>
  <c r="C1349" i="1"/>
  <c r="D1349" i="1"/>
  <c r="B1350" i="1"/>
  <c r="C1350" i="1"/>
  <c r="D1350" i="1"/>
  <c r="B1351" i="1"/>
  <c r="C1351" i="1"/>
  <c r="D1351" i="1"/>
  <c r="B1352" i="1"/>
  <c r="C1352" i="1"/>
  <c r="D1352" i="1"/>
  <c r="B1353" i="1"/>
  <c r="C1353" i="1"/>
  <c r="D1353" i="1"/>
  <c r="B1354" i="1"/>
  <c r="C1354" i="1"/>
  <c r="D1354" i="1"/>
  <c r="B1355" i="1"/>
  <c r="C1355" i="1"/>
  <c r="D1355" i="1"/>
  <c r="B1356" i="1"/>
  <c r="C1356" i="1"/>
  <c r="D1356" i="1"/>
  <c r="B1357" i="1"/>
  <c r="C1357" i="1"/>
  <c r="D1357" i="1"/>
  <c r="B1358" i="1"/>
  <c r="C1358" i="1"/>
  <c r="D1358" i="1"/>
  <c r="N123" i="1" l="1"/>
  <c r="N104" i="1"/>
  <c r="N138" i="1"/>
  <c r="N133" i="1"/>
  <c r="N120" i="1"/>
  <c r="N112" i="1"/>
  <c r="S36" i="4"/>
  <c r="N130" i="1"/>
  <c r="N125" i="1"/>
  <c r="N117" i="1"/>
  <c r="N109" i="1"/>
  <c r="N140" i="1"/>
  <c r="N122" i="1"/>
  <c r="N114" i="1"/>
  <c r="N132" i="1"/>
  <c r="N124" i="1"/>
  <c r="N116" i="1"/>
  <c r="N134" i="1"/>
  <c r="N103" i="1"/>
  <c r="S35" i="4"/>
  <c r="S37" i="4"/>
  <c r="L191" i="4"/>
  <c r="L143" i="4"/>
  <c r="L144" i="4" s="1"/>
  <c r="L95" i="4"/>
  <c r="L96" i="4" s="1"/>
  <c r="M101" i="1"/>
  <c r="F101" i="1"/>
  <c r="L28" i="4" s="1"/>
  <c r="E101" i="1"/>
  <c r="L239" i="4"/>
  <c r="L240" i="4" s="1"/>
  <c r="N131" i="1"/>
  <c r="N139" i="1"/>
  <c r="N107" i="1"/>
  <c r="N115" i="1"/>
  <c r="L233" i="4"/>
  <c r="L234" i="4" s="1"/>
  <c r="L209" i="4"/>
  <c r="L210" i="4" s="1"/>
  <c r="L197" i="4"/>
  <c r="L198" i="4" s="1"/>
  <c r="L185" i="4"/>
  <c r="L186" i="4" s="1"/>
  <c r="L173" i="4"/>
  <c r="L174" i="4" s="1"/>
  <c r="L161" i="4"/>
  <c r="L162" i="4" s="1"/>
  <c r="L149" i="4"/>
  <c r="L150" i="4" s="1"/>
  <c r="L137" i="4"/>
  <c r="L138" i="4" s="1"/>
  <c r="L125" i="4"/>
  <c r="L126" i="4" s="1"/>
  <c r="L113" i="4"/>
  <c r="L114" i="4" s="1"/>
  <c r="L101" i="4"/>
  <c r="L102" i="4" s="1"/>
  <c r="L89" i="4"/>
  <c r="L90" i="4" s="1"/>
  <c r="L77" i="4"/>
  <c r="L78" i="4" s="1"/>
  <c r="L65" i="4"/>
  <c r="L66" i="4" s="1"/>
  <c r="L53" i="4"/>
  <c r="L54" i="4" s="1"/>
  <c r="L41" i="4"/>
  <c r="L42" i="4" s="1"/>
  <c r="L245" i="4"/>
  <c r="L246" i="4" s="1"/>
  <c r="L257" i="4"/>
  <c r="L258" i="4" s="1"/>
  <c r="L221" i="4"/>
  <c r="L222" i="4" s="1"/>
  <c r="L263" i="4"/>
  <c r="L264" i="4" s="1"/>
  <c r="L215" i="4"/>
  <c r="L216" i="4" s="1"/>
  <c r="L203" i="4"/>
  <c r="L204" i="4" s="1"/>
  <c r="L179" i="4"/>
  <c r="L180" i="4" s="1"/>
  <c r="L167" i="4"/>
  <c r="L168" i="4" s="1"/>
  <c r="L155" i="4"/>
  <c r="L156" i="4" s="1"/>
  <c r="L131" i="4"/>
  <c r="L132" i="4" s="1"/>
  <c r="L119" i="4"/>
  <c r="L120" i="4" s="1"/>
  <c r="L107" i="4"/>
  <c r="L108" i="4" s="1"/>
  <c r="L83" i="4"/>
  <c r="L84" i="4" s="1"/>
  <c r="L71" i="4"/>
  <c r="L72" i="4" s="1"/>
  <c r="L59" i="4"/>
  <c r="L60" i="4" s="1"/>
  <c r="L47" i="4"/>
  <c r="L48" i="4" s="1"/>
  <c r="L35" i="4"/>
  <c r="L36" i="4" s="1"/>
  <c r="L251" i="4"/>
  <c r="L252" i="4" s="1"/>
  <c r="L227" i="4"/>
  <c r="L228" i="4" s="1"/>
  <c r="E39" i="3"/>
  <c r="M39" i="3"/>
  <c r="U39" i="3"/>
  <c r="AC39" i="3"/>
  <c r="G39" i="3"/>
  <c r="P39" i="3"/>
  <c r="Y39" i="3"/>
  <c r="AH39" i="3"/>
  <c r="H39" i="3"/>
  <c r="Q39" i="3"/>
  <c r="Z39" i="3"/>
  <c r="AI39" i="3"/>
  <c r="I39" i="3"/>
  <c r="R39" i="3"/>
  <c r="AA39" i="3"/>
  <c r="A39" i="3"/>
  <c r="J39" i="3"/>
  <c r="S39" i="3"/>
  <c r="AB39" i="3"/>
  <c r="B39" i="3"/>
  <c r="K39" i="3"/>
  <c r="T39" i="3"/>
  <c r="AD39" i="3"/>
  <c r="C39" i="3"/>
  <c r="L39" i="3"/>
  <c r="V39" i="3"/>
  <c r="AE39" i="3"/>
  <c r="D39" i="3"/>
  <c r="N39" i="3"/>
  <c r="W39" i="3"/>
  <c r="AF39" i="3"/>
  <c r="F39" i="3"/>
  <c r="O39" i="3"/>
  <c r="X39" i="3"/>
  <c r="AG39" i="3"/>
  <c r="E31" i="3"/>
  <c r="M31" i="3"/>
  <c r="U31" i="3"/>
  <c r="AC31" i="3"/>
  <c r="F31" i="3"/>
  <c r="N31" i="3"/>
  <c r="V31" i="3"/>
  <c r="AD31" i="3"/>
  <c r="G31" i="3"/>
  <c r="O31" i="3"/>
  <c r="W31" i="3"/>
  <c r="AE31" i="3"/>
  <c r="H31" i="3"/>
  <c r="P31" i="3"/>
  <c r="X31" i="3"/>
  <c r="AF31" i="3"/>
  <c r="A31" i="3"/>
  <c r="Q31" i="3"/>
  <c r="AG31" i="3"/>
  <c r="B31" i="3"/>
  <c r="R31" i="3"/>
  <c r="AH31" i="3"/>
  <c r="C31" i="3"/>
  <c r="S31" i="3"/>
  <c r="AI31" i="3"/>
  <c r="D31" i="3"/>
  <c r="T31" i="3"/>
  <c r="AJ31" i="3" s="1"/>
  <c r="I31" i="3"/>
  <c r="Y31" i="3"/>
  <c r="J31" i="3"/>
  <c r="Z31" i="3"/>
  <c r="K31" i="3"/>
  <c r="AA31" i="3"/>
  <c r="L31" i="3"/>
  <c r="AB31" i="3"/>
  <c r="D23" i="3"/>
  <c r="L23" i="3"/>
  <c r="T23" i="3"/>
  <c r="AB23" i="3"/>
  <c r="F23" i="3"/>
  <c r="N23" i="3"/>
  <c r="V23" i="3"/>
  <c r="AD23" i="3"/>
  <c r="H23" i="3"/>
  <c r="P23" i="3"/>
  <c r="X23" i="3"/>
  <c r="AF23" i="3"/>
  <c r="K23" i="3"/>
  <c r="Y23" i="3"/>
  <c r="A23" i="3"/>
  <c r="M23" i="3"/>
  <c r="Z23" i="3"/>
  <c r="B23" i="3"/>
  <c r="O23" i="3"/>
  <c r="AA23" i="3"/>
  <c r="C23" i="3"/>
  <c r="Q23" i="3"/>
  <c r="AC23" i="3"/>
  <c r="E23" i="3"/>
  <c r="R23" i="3"/>
  <c r="AE23" i="3"/>
  <c r="G23" i="3"/>
  <c r="S23" i="3"/>
  <c r="AG23" i="3"/>
  <c r="AH23" i="3"/>
  <c r="AI23" i="3"/>
  <c r="I23" i="3"/>
  <c r="J23" i="3"/>
  <c r="U23" i="3"/>
  <c r="W23" i="3"/>
  <c r="H15" i="3"/>
  <c r="P15" i="3"/>
  <c r="X15" i="3"/>
  <c r="AF15" i="3"/>
  <c r="D15" i="3"/>
  <c r="M15" i="3"/>
  <c r="V15" i="3"/>
  <c r="AE15" i="3"/>
  <c r="E15" i="3"/>
  <c r="N15" i="3"/>
  <c r="W15" i="3"/>
  <c r="AG15" i="3"/>
  <c r="F15" i="3"/>
  <c r="O15" i="3"/>
  <c r="Y15" i="3"/>
  <c r="AH15" i="3"/>
  <c r="G15" i="3"/>
  <c r="Q15" i="3"/>
  <c r="Z15" i="3"/>
  <c r="AI15" i="3"/>
  <c r="I15" i="3"/>
  <c r="R15" i="3"/>
  <c r="AA15" i="3"/>
  <c r="B15" i="3"/>
  <c r="K15" i="3"/>
  <c r="T15" i="3"/>
  <c r="AC15" i="3"/>
  <c r="AB15" i="3"/>
  <c r="AD15" i="3"/>
  <c r="A15" i="3"/>
  <c r="C15" i="3"/>
  <c r="J15" i="3"/>
  <c r="L15" i="3"/>
  <c r="S15" i="3"/>
  <c r="U15" i="3"/>
  <c r="H7" i="3"/>
  <c r="P7" i="3"/>
  <c r="X7" i="3"/>
  <c r="AF7" i="3"/>
  <c r="C7" i="3"/>
  <c r="K7" i="3"/>
  <c r="S7" i="3"/>
  <c r="AA7" i="3"/>
  <c r="AI7" i="3"/>
  <c r="D7" i="3"/>
  <c r="N7" i="3"/>
  <c r="Y7" i="3"/>
  <c r="E7" i="3"/>
  <c r="O7" i="3"/>
  <c r="Z7" i="3"/>
  <c r="F7" i="3"/>
  <c r="AK7" i="3" s="1"/>
  <c r="Q7" i="3"/>
  <c r="AB7" i="3"/>
  <c r="G7" i="3"/>
  <c r="R7" i="3"/>
  <c r="AC7" i="3"/>
  <c r="I7" i="3"/>
  <c r="T7" i="3"/>
  <c r="AD7" i="3"/>
  <c r="J7" i="3"/>
  <c r="U7" i="3"/>
  <c r="AE7" i="3"/>
  <c r="A7" i="3"/>
  <c r="L7" i="3"/>
  <c r="V7" i="3"/>
  <c r="AG7" i="3"/>
  <c r="B7" i="3"/>
  <c r="M7" i="3"/>
  <c r="W7" i="3"/>
  <c r="AH7" i="3"/>
  <c r="S34" i="4"/>
  <c r="B38" i="3"/>
  <c r="J38" i="3"/>
  <c r="R38" i="3"/>
  <c r="Z38" i="3"/>
  <c r="AH38" i="3"/>
  <c r="G38" i="3"/>
  <c r="P38" i="3"/>
  <c r="Y38" i="3"/>
  <c r="AI38" i="3"/>
  <c r="H38" i="3"/>
  <c r="Q38" i="3"/>
  <c r="AA38" i="3"/>
  <c r="I38" i="3"/>
  <c r="S38" i="3"/>
  <c r="AB38" i="3"/>
  <c r="A38" i="3"/>
  <c r="K38" i="3"/>
  <c r="T38" i="3"/>
  <c r="AJ38" i="3" s="1"/>
  <c r="AC38" i="3"/>
  <c r="C38" i="3"/>
  <c r="L38" i="3"/>
  <c r="U38" i="3"/>
  <c r="AD38" i="3"/>
  <c r="D38" i="3"/>
  <c r="M38" i="3"/>
  <c r="V38" i="3"/>
  <c r="AE38" i="3"/>
  <c r="E38" i="3"/>
  <c r="N38" i="3"/>
  <c r="W38" i="3"/>
  <c r="AF38" i="3"/>
  <c r="F38" i="3"/>
  <c r="AK38" i="3" s="1"/>
  <c r="O38" i="3"/>
  <c r="X38" i="3"/>
  <c r="AG38" i="3"/>
  <c r="B30" i="3"/>
  <c r="J30" i="3"/>
  <c r="R30" i="3"/>
  <c r="Z30" i="3"/>
  <c r="AH30" i="3"/>
  <c r="C30" i="3"/>
  <c r="K30" i="3"/>
  <c r="S30" i="3"/>
  <c r="AA30" i="3"/>
  <c r="AI30" i="3"/>
  <c r="D30" i="3"/>
  <c r="L30" i="3"/>
  <c r="T30" i="3"/>
  <c r="AB30" i="3"/>
  <c r="E30" i="3"/>
  <c r="M30" i="3"/>
  <c r="U30" i="3"/>
  <c r="AC30" i="3"/>
  <c r="F30" i="3"/>
  <c r="V30" i="3"/>
  <c r="G30" i="3"/>
  <c r="W30" i="3"/>
  <c r="H30" i="3"/>
  <c r="X30" i="3"/>
  <c r="I30" i="3"/>
  <c r="Y30" i="3"/>
  <c r="N30" i="3"/>
  <c r="AD30" i="3"/>
  <c r="O30" i="3"/>
  <c r="AE30" i="3"/>
  <c r="P30" i="3"/>
  <c r="AF30" i="3"/>
  <c r="A30" i="3"/>
  <c r="Q30" i="3"/>
  <c r="AG30" i="3"/>
  <c r="A22" i="3"/>
  <c r="I22" i="3"/>
  <c r="Q22" i="3"/>
  <c r="Y22" i="3"/>
  <c r="AG22" i="3"/>
  <c r="C22" i="3"/>
  <c r="K22" i="3"/>
  <c r="S22" i="3"/>
  <c r="AA22" i="3"/>
  <c r="AI22" i="3"/>
  <c r="E22" i="3"/>
  <c r="M22" i="3"/>
  <c r="U22" i="3"/>
  <c r="AC22" i="3"/>
  <c r="J22" i="3"/>
  <c r="W22" i="3"/>
  <c r="L22" i="3"/>
  <c r="X22" i="3"/>
  <c r="N22" i="3"/>
  <c r="Z22" i="3"/>
  <c r="B22" i="3"/>
  <c r="O22" i="3"/>
  <c r="AB22" i="3"/>
  <c r="D22" i="3"/>
  <c r="P22" i="3"/>
  <c r="AD22" i="3"/>
  <c r="F22" i="3"/>
  <c r="R22" i="3"/>
  <c r="AE22" i="3"/>
  <c r="T22" i="3"/>
  <c r="AJ22" i="3" s="1"/>
  <c r="V22" i="3"/>
  <c r="AF22" i="3"/>
  <c r="AH22" i="3"/>
  <c r="G22" i="3"/>
  <c r="H22" i="3"/>
  <c r="E14" i="3"/>
  <c r="M14" i="3"/>
  <c r="U14" i="3"/>
  <c r="AC14" i="3"/>
  <c r="D14" i="3"/>
  <c r="N14" i="3"/>
  <c r="W14" i="3"/>
  <c r="AF14" i="3"/>
  <c r="F14" i="3"/>
  <c r="AK14" i="3" s="1"/>
  <c r="O14" i="3"/>
  <c r="X14" i="3"/>
  <c r="AG14" i="3"/>
  <c r="G14" i="3"/>
  <c r="P14" i="3"/>
  <c r="Y14" i="3"/>
  <c r="AH14" i="3"/>
  <c r="H14" i="3"/>
  <c r="Q14" i="3"/>
  <c r="Z14" i="3"/>
  <c r="AI14" i="3"/>
  <c r="I14" i="3"/>
  <c r="R14" i="3"/>
  <c r="AA14" i="3"/>
  <c r="B14" i="3"/>
  <c r="K14" i="3"/>
  <c r="T14" i="3"/>
  <c r="AD14" i="3"/>
  <c r="AB14" i="3"/>
  <c r="AE14" i="3"/>
  <c r="A14" i="3"/>
  <c r="C14" i="3"/>
  <c r="J14" i="3"/>
  <c r="L14" i="3"/>
  <c r="S14" i="3"/>
  <c r="V14" i="3"/>
  <c r="E6" i="3"/>
  <c r="M6" i="3"/>
  <c r="U6" i="3"/>
  <c r="AC6" i="3"/>
  <c r="H6" i="3"/>
  <c r="P6" i="3"/>
  <c r="X6" i="3"/>
  <c r="AF6" i="3"/>
  <c r="I6" i="3"/>
  <c r="S6" i="3"/>
  <c r="AD6" i="3"/>
  <c r="J6" i="3"/>
  <c r="T6" i="3"/>
  <c r="AE6" i="3"/>
  <c r="A6" i="3"/>
  <c r="K6" i="3"/>
  <c r="V6" i="3"/>
  <c r="AG6" i="3"/>
  <c r="B6" i="3"/>
  <c r="L6" i="3"/>
  <c r="W6" i="3"/>
  <c r="AH6" i="3"/>
  <c r="C6" i="3"/>
  <c r="N6" i="3"/>
  <c r="Y6" i="3"/>
  <c r="AI6" i="3"/>
  <c r="D6" i="3"/>
  <c r="O6" i="3"/>
  <c r="Z6" i="3"/>
  <c r="F6" i="3"/>
  <c r="Q6" i="3"/>
  <c r="AA6" i="3"/>
  <c r="G6" i="3"/>
  <c r="R6" i="3"/>
  <c r="AB6" i="3"/>
  <c r="K31" i="4"/>
  <c r="S31" i="4"/>
  <c r="S30" i="4"/>
  <c r="G37" i="3"/>
  <c r="O37" i="3"/>
  <c r="W37" i="3"/>
  <c r="AE37" i="3"/>
  <c r="H37" i="3"/>
  <c r="Q37" i="3"/>
  <c r="Z37" i="3"/>
  <c r="AI37" i="3"/>
  <c r="I37" i="3"/>
  <c r="R37" i="3"/>
  <c r="AA37" i="3"/>
  <c r="A37" i="3"/>
  <c r="J37" i="3"/>
  <c r="S37" i="3"/>
  <c r="AB37" i="3"/>
  <c r="B37" i="3"/>
  <c r="K37" i="3"/>
  <c r="T37" i="3"/>
  <c r="AC37" i="3"/>
  <c r="C37" i="3"/>
  <c r="L37" i="3"/>
  <c r="U37" i="3"/>
  <c r="AD37" i="3"/>
  <c r="D37" i="3"/>
  <c r="M37" i="3"/>
  <c r="V37" i="3"/>
  <c r="AF37" i="3"/>
  <c r="E37" i="3"/>
  <c r="N37" i="3"/>
  <c r="X37" i="3"/>
  <c r="AG37" i="3"/>
  <c r="F37" i="3"/>
  <c r="P37" i="3"/>
  <c r="Y37" i="3"/>
  <c r="AH37" i="3"/>
  <c r="G29" i="3"/>
  <c r="O29" i="3"/>
  <c r="W29" i="3"/>
  <c r="AE29" i="3"/>
  <c r="H29" i="3"/>
  <c r="P29" i="3"/>
  <c r="X29" i="3"/>
  <c r="AF29" i="3"/>
  <c r="A29" i="3"/>
  <c r="I29" i="3"/>
  <c r="Q29" i="3"/>
  <c r="Y29" i="3"/>
  <c r="AG29" i="3"/>
  <c r="B29" i="3"/>
  <c r="J29" i="3"/>
  <c r="R29" i="3"/>
  <c r="Z29" i="3"/>
  <c r="AH29" i="3"/>
  <c r="C29" i="3"/>
  <c r="K29" i="3"/>
  <c r="S29" i="3"/>
  <c r="AA29" i="3"/>
  <c r="AI29" i="3"/>
  <c r="U29" i="3"/>
  <c r="D29" i="3"/>
  <c r="V29" i="3"/>
  <c r="E29" i="3"/>
  <c r="AB29" i="3"/>
  <c r="F29" i="3"/>
  <c r="AK29" i="3" s="1"/>
  <c r="AC29" i="3"/>
  <c r="L29" i="3"/>
  <c r="AD29" i="3"/>
  <c r="M29" i="3"/>
  <c r="N29" i="3"/>
  <c r="T29" i="3"/>
  <c r="F21" i="3"/>
  <c r="N21" i="3"/>
  <c r="V21" i="3"/>
  <c r="AD21" i="3"/>
  <c r="H21" i="3"/>
  <c r="P21" i="3"/>
  <c r="X21" i="3"/>
  <c r="AF21" i="3"/>
  <c r="B21" i="3"/>
  <c r="J21" i="3"/>
  <c r="R21" i="3"/>
  <c r="Z21" i="3"/>
  <c r="AH21" i="3"/>
  <c r="I21" i="3"/>
  <c r="U21" i="3"/>
  <c r="AI21" i="3"/>
  <c r="K21" i="3"/>
  <c r="W21" i="3"/>
  <c r="L21" i="3"/>
  <c r="Y21" i="3"/>
  <c r="A21" i="3"/>
  <c r="M21" i="3"/>
  <c r="AA21" i="3"/>
  <c r="C21" i="3"/>
  <c r="O21" i="3"/>
  <c r="AB21" i="3"/>
  <c r="D21" i="3"/>
  <c r="Q21" i="3"/>
  <c r="AC21" i="3"/>
  <c r="E21" i="3"/>
  <c r="G21" i="3"/>
  <c r="S21" i="3"/>
  <c r="T21" i="3"/>
  <c r="AE21" i="3"/>
  <c r="AG21" i="3"/>
  <c r="B13" i="3"/>
  <c r="J13" i="3"/>
  <c r="R13" i="3"/>
  <c r="Z13" i="3"/>
  <c r="AH13" i="3"/>
  <c r="E13" i="3"/>
  <c r="N13" i="3"/>
  <c r="W13" i="3"/>
  <c r="AF13" i="3"/>
  <c r="F13" i="3"/>
  <c r="O13" i="3"/>
  <c r="X13" i="3"/>
  <c r="AG13" i="3"/>
  <c r="G13" i="3"/>
  <c r="P13" i="3"/>
  <c r="Y13" i="3"/>
  <c r="AI13" i="3"/>
  <c r="H13" i="3"/>
  <c r="Q13" i="3"/>
  <c r="AA13" i="3"/>
  <c r="I13" i="3"/>
  <c r="S13" i="3"/>
  <c r="AB13" i="3"/>
  <c r="C13" i="3"/>
  <c r="L13" i="3"/>
  <c r="U13" i="3"/>
  <c r="AD13" i="3"/>
  <c r="AC13" i="3"/>
  <c r="AE13" i="3"/>
  <c r="A13" i="3"/>
  <c r="D13" i="3"/>
  <c r="K13" i="3"/>
  <c r="M13" i="3"/>
  <c r="T13" i="3"/>
  <c r="AJ13" i="3" s="1"/>
  <c r="V13" i="3"/>
  <c r="B5" i="3"/>
  <c r="J5" i="3"/>
  <c r="R5" i="3"/>
  <c r="Z5" i="3"/>
  <c r="AH5" i="3"/>
  <c r="E5" i="3"/>
  <c r="M5" i="3"/>
  <c r="U5" i="3"/>
  <c r="AC5" i="3"/>
  <c r="C5" i="3"/>
  <c r="N5" i="3"/>
  <c r="X5" i="3"/>
  <c r="AI5" i="3"/>
  <c r="D5" i="3"/>
  <c r="O5" i="3"/>
  <c r="Y5" i="3"/>
  <c r="F5" i="3"/>
  <c r="P5" i="3"/>
  <c r="AA5" i="3"/>
  <c r="G5" i="3"/>
  <c r="Q5" i="3"/>
  <c r="AB5" i="3"/>
  <c r="H5" i="3"/>
  <c r="S5" i="3"/>
  <c r="AD5" i="3"/>
  <c r="I5" i="3"/>
  <c r="T5" i="3"/>
  <c r="AJ5" i="3" s="1"/>
  <c r="AE5" i="3"/>
  <c r="K5" i="3"/>
  <c r="V5" i="3"/>
  <c r="AF5" i="3"/>
  <c r="A5" i="3"/>
  <c r="L5" i="3"/>
  <c r="W5" i="3"/>
  <c r="AG5" i="3"/>
  <c r="S33" i="4"/>
  <c r="T27" i="4" s="1"/>
  <c r="G12" i="3"/>
  <c r="O12" i="3"/>
  <c r="W12" i="3"/>
  <c r="AE12" i="3"/>
  <c r="E12" i="3"/>
  <c r="N12" i="3"/>
  <c r="X12" i="3"/>
  <c r="AG12" i="3"/>
  <c r="F12" i="3"/>
  <c r="P12" i="3"/>
  <c r="Y12" i="3"/>
  <c r="AH12" i="3"/>
  <c r="H12" i="3"/>
  <c r="Q12" i="3"/>
  <c r="Z12" i="3"/>
  <c r="AI12" i="3"/>
  <c r="I12" i="3"/>
  <c r="R12" i="3"/>
  <c r="AA12" i="3"/>
  <c r="A12" i="3"/>
  <c r="J12" i="3"/>
  <c r="S12" i="3"/>
  <c r="AB12" i="3"/>
  <c r="C12" i="3"/>
  <c r="L12" i="3"/>
  <c r="U12" i="3"/>
  <c r="AD12" i="3"/>
  <c r="AC12" i="3"/>
  <c r="AF12" i="3"/>
  <c r="B12" i="3"/>
  <c r="D12" i="3"/>
  <c r="K12" i="3"/>
  <c r="M12" i="3"/>
  <c r="T12" i="3"/>
  <c r="AJ12" i="3" s="1"/>
  <c r="V12" i="3"/>
  <c r="N106" i="1"/>
  <c r="G4" i="3"/>
  <c r="O4" i="3"/>
  <c r="W4" i="3"/>
  <c r="AE4" i="3"/>
  <c r="B4" i="3"/>
  <c r="J4" i="3"/>
  <c r="R4" i="3"/>
  <c r="Z4" i="3"/>
  <c r="AH4" i="3"/>
  <c r="H4" i="3"/>
  <c r="S4" i="3"/>
  <c r="AC4" i="3"/>
  <c r="I4" i="3"/>
  <c r="T4" i="3"/>
  <c r="AJ4" i="3" s="1"/>
  <c r="AD4" i="3"/>
  <c r="K4" i="3"/>
  <c r="U4" i="3"/>
  <c r="AF4" i="3"/>
  <c r="A4" i="3"/>
  <c r="L4" i="3"/>
  <c r="V4" i="3"/>
  <c r="AG4" i="3"/>
  <c r="C4" i="3"/>
  <c r="M4" i="3"/>
  <c r="X4" i="3"/>
  <c r="AI4" i="3"/>
  <c r="D4" i="3"/>
  <c r="N4" i="3"/>
  <c r="Y4" i="3"/>
  <c r="E4" i="3"/>
  <c r="P4" i="3"/>
  <c r="AA4" i="3"/>
  <c r="AB4" i="3"/>
  <c r="F4" i="3"/>
  <c r="Q4" i="3"/>
  <c r="A2" i="3"/>
  <c r="I2" i="3"/>
  <c r="Q2" i="3"/>
  <c r="Y2" i="3"/>
  <c r="AG2" i="3"/>
  <c r="B2" i="3"/>
  <c r="C2" i="3"/>
  <c r="D2" i="3"/>
  <c r="L2" i="3"/>
  <c r="T2" i="3"/>
  <c r="AB2" i="3"/>
  <c r="E2" i="3"/>
  <c r="G2" i="3"/>
  <c r="F2" i="3"/>
  <c r="R2" i="3"/>
  <c r="AC2" i="3"/>
  <c r="H2" i="3"/>
  <c r="S2" i="3"/>
  <c r="AD2" i="3"/>
  <c r="J2" i="3"/>
  <c r="U2" i="3"/>
  <c r="AE2" i="3"/>
  <c r="K2" i="3"/>
  <c r="V2" i="3"/>
  <c r="AF2" i="3"/>
  <c r="M2" i="3"/>
  <c r="W2" i="3"/>
  <c r="AH2" i="3"/>
  <c r="N2" i="3"/>
  <c r="AI2" i="3"/>
  <c r="O2" i="3"/>
  <c r="Z2" i="3"/>
  <c r="P2" i="3"/>
  <c r="D36" i="3"/>
  <c r="L36" i="3"/>
  <c r="T36" i="3"/>
  <c r="AB36" i="3"/>
  <c r="H36" i="3"/>
  <c r="Q36" i="3"/>
  <c r="Z36" i="3"/>
  <c r="AI36" i="3"/>
  <c r="I36" i="3"/>
  <c r="R36" i="3"/>
  <c r="AA36" i="3"/>
  <c r="A36" i="3"/>
  <c r="J36" i="3"/>
  <c r="S36" i="3"/>
  <c r="AC36" i="3"/>
  <c r="B36" i="3"/>
  <c r="K36" i="3"/>
  <c r="U36" i="3"/>
  <c r="AD36" i="3"/>
  <c r="C36" i="3"/>
  <c r="M36" i="3"/>
  <c r="V36" i="3"/>
  <c r="AE36" i="3"/>
  <c r="E36" i="3"/>
  <c r="N36" i="3"/>
  <c r="W36" i="3"/>
  <c r="AF36" i="3"/>
  <c r="F36" i="3"/>
  <c r="AK36" i="3" s="1"/>
  <c r="O36" i="3"/>
  <c r="X36" i="3"/>
  <c r="AG36" i="3"/>
  <c r="G36" i="3"/>
  <c r="P36" i="3"/>
  <c r="Y36" i="3"/>
  <c r="AH36" i="3"/>
  <c r="N137" i="1"/>
  <c r="A35" i="3"/>
  <c r="I35" i="3"/>
  <c r="Q35" i="3"/>
  <c r="Y35" i="3"/>
  <c r="AG35" i="3"/>
  <c r="D35" i="3"/>
  <c r="L35" i="3"/>
  <c r="T35" i="3"/>
  <c r="AJ35" i="3" s="1"/>
  <c r="AB35" i="3"/>
  <c r="C35" i="3"/>
  <c r="N35" i="3"/>
  <c r="X35" i="3"/>
  <c r="AI35" i="3"/>
  <c r="E35" i="3"/>
  <c r="O35" i="3"/>
  <c r="Z35" i="3"/>
  <c r="F35" i="3"/>
  <c r="AK35" i="3" s="1"/>
  <c r="P35" i="3"/>
  <c r="AA35" i="3"/>
  <c r="G35" i="3"/>
  <c r="R35" i="3"/>
  <c r="AC35" i="3"/>
  <c r="H35" i="3"/>
  <c r="S35" i="3"/>
  <c r="AD35" i="3"/>
  <c r="J35" i="3"/>
  <c r="U35" i="3"/>
  <c r="AE35" i="3"/>
  <c r="K35" i="3"/>
  <c r="V35" i="3"/>
  <c r="AF35" i="3"/>
  <c r="B35" i="3"/>
  <c r="M35" i="3"/>
  <c r="W35" i="3"/>
  <c r="AH35" i="3"/>
  <c r="N129" i="1"/>
  <c r="A27" i="3"/>
  <c r="I27" i="3"/>
  <c r="Q27" i="3"/>
  <c r="Y27" i="3"/>
  <c r="AG27" i="3"/>
  <c r="B27" i="3"/>
  <c r="J27" i="3"/>
  <c r="R27" i="3"/>
  <c r="Z27" i="3"/>
  <c r="AH27" i="3"/>
  <c r="C27" i="3"/>
  <c r="K27" i="3"/>
  <c r="S27" i="3"/>
  <c r="AA27" i="3"/>
  <c r="AI27" i="3"/>
  <c r="D27" i="3"/>
  <c r="L27" i="3"/>
  <c r="T27" i="3"/>
  <c r="AJ27" i="3" s="1"/>
  <c r="AB27" i="3"/>
  <c r="E27" i="3"/>
  <c r="M27" i="3"/>
  <c r="U27" i="3"/>
  <c r="AC27" i="3"/>
  <c r="H27" i="3"/>
  <c r="AE27" i="3"/>
  <c r="N27" i="3"/>
  <c r="AF27" i="3"/>
  <c r="O27" i="3"/>
  <c r="P27" i="3"/>
  <c r="V27" i="3"/>
  <c r="W27" i="3"/>
  <c r="F27" i="3"/>
  <c r="X27" i="3"/>
  <c r="G27" i="3"/>
  <c r="AD27" i="3"/>
  <c r="N121" i="1"/>
  <c r="D19" i="3"/>
  <c r="L19" i="3"/>
  <c r="T19" i="3"/>
  <c r="AB19" i="3"/>
  <c r="B19" i="3"/>
  <c r="K19" i="3"/>
  <c r="U19" i="3"/>
  <c r="AD19" i="3"/>
  <c r="E19" i="3"/>
  <c r="N19" i="3"/>
  <c r="W19" i="3"/>
  <c r="AF19" i="3"/>
  <c r="G19" i="3"/>
  <c r="P19" i="3"/>
  <c r="Y19" i="3"/>
  <c r="AH19" i="3"/>
  <c r="O19" i="3"/>
  <c r="AC19" i="3"/>
  <c r="A19" i="3"/>
  <c r="Q19" i="3"/>
  <c r="AE19" i="3"/>
  <c r="C19" i="3"/>
  <c r="R19" i="3"/>
  <c r="AG19" i="3"/>
  <c r="F19" i="3"/>
  <c r="S19" i="3"/>
  <c r="AI19" i="3"/>
  <c r="H19" i="3"/>
  <c r="V19" i="3"/>
  <c r="I19" i="3"/>
  <c r="X19" i="3"/>
  <c r="Z19" i="3"/>
  <c r="AA19" i="3"/>
  <c r="J19" i="3"/>
  <c r="M19" i="3"/>
  <c r="N113" i="1"/>
  <c r="D11" i="3"/>
  <c r="L11" i="3"/>
  <c r="T11" i="3"/>
  <c r="AB11" i="3"/>
  <c r="G11" i="3"/>
  <c r="E11" i="3"/>
  <c r="O11" i="3"/>
  <c r="X11" i="3"/>
  <c r="AG11" i="3"/>
  <c r="F11" i="3"/>
  <c r="P11" i="3"/>
  <c r="Y11" i="3"/>
  <c r="AH11" i="3"/>
  <c r="H11" i="3"/>
  <c r="Q11" i="3"/>
  <c r="Z11" i="3"/>
  <c r="AI11" i="3"/>
  <c r="I11" i="3"/>
  <c r="R11" i="3"/>
  <c r="AA11" i="3"/>
  <c r="J11" i="3"/>
  <c r="S11" i="3"/>
  <c r="AC11" i="3"/>
  <c r="B11" i="3"/>
  <c r="M11" i="3"/>
  <c r="V11" i="3"/>
  <c r="AE11" i="3"/>
  <c r="AD11" i="3"/>
  <c r="AF11" i="3"/>
  <c r="A11" i="3"/>
  <c r="C11" i="3"/>
  <c r="K11" i="3"/>
  <c r="N11" i="3"/>
  <c r="U11" i="3"/>
  <c r="W11" i="3"/>
  <c r="N105" i="1"/>
  <c r="D3" i="3"/>
  <c r="L3" i="3"/>
  <c r="T3" i="3"/>
  <c r="AB3" i="3"/>
  <c r="G3" i="3"/>
  <c r="O3" i="3"/>
  <c r="W3" i="3"/>
  <c r="AE3" i="3"/>
  <c r="B3" i="3"/>
  <c r="M3" i="3"/>
  <c r="X3" i="3"/>
  <c r="AH3" i="3"/>
  <c r="C3" i="3"/>
  <c r="N3" i="3"/>
  <c r="Y3" i="3"/>
  <c r="AI3" i="3"/>
  <c r="E3" i="3"/>
  <c r="P3" i="3"/>
  <c r="Z3" i="3"/>
  <c r="F3" i="3"/>
  <c r="Q3" i="3"/>
  <c r="AA3" i="3"/>
  <c r="H3" i="3"/>
  <c r="R3" i="3"/>
  <c r="AC3" i="3"/>
  <c r="I3" i="3"/>
  <c r="S3" i="3"/>
  <c r="AD3" i="3"/>
  <c r="J3" i="3"/>
  <c r="U3" i="3"/>
  <c r="AF3" i="3"/>
  <c r="A3" i="3"/>
  <c r="K3" i="3"/>
  <c r="V3" i="3"/>
  <c r="AG3" i="3"/>
  <c r="D28" i="3"/>
  <c r="L28" i="3"/>
  <c r="T28" i="3"/>
  <c r="AJ28" i="3" s="1"/>
  <c r="AB28" i="3"/>
  <c r="E28" i="3"/>
  <c r="M28" i="3"/>
  <c r="U28" i="3"/>
  <c r="AC28" i="3"/>
  <c r="F28" i="3"/>
  <c r="AK28" i="3" s="1"/>
  <c r="N28" i="3"/>
  <c r="V28" i="3"/>
  <c r="AD28" i="3"/>
  <c r="G28" i="3"/>
  <c r="O28" i="3"/>
  <c r="W28" i="3"/>
  <c r="AE28" i="3"/>
  <c r="H28" i="3"/>
  <c r="P28" i="3"/>
  <c r="X28" i="3"/>
  <c r="AF28" i="3"/>
  <c r="Q28" i="3"/>
  <c r="AI28" i="3"/>
  <c r="R28" i="3"/>
  <c r="A28" i="3"/>
  <c r="S28" i="3"/>
  <c r="B28" i="3"/>
  <c r="Y28" i="3"/>
  <c r="C28" i="3"/>
  <c r="Z28" i="3"/>
  <c r="I28" i="3"/>
  <c r="AA28" i="3"/>
  <c r="J28" i="3"/>
  <c r="AG28" i="3"/>
  <c r="K28" i="3"/>
  <c r="AH28" i="3"/>
  <c r="G20" i="3"/>
  <c r="B20" i="3"/>
  <c r="K20" i="3"/>
  <c r="S20" i="3"/>
  <c r="AA20" i="3"/>
  <c r="AI20" i="3"/>
  <c r="D20" i="3"/>
  <c r="M20" i="3"/>
  <c r="U20" i="3"/>
  <c r="AC20" i="3"/>
  <c r="F20" i="3"/>
  <c r="O20" i="3"/>
  <c r="W20" i="3"/>
  <c r="AE20" i="3"/>
  <c r="H20" i="3"/>
  <c r="T20" i="3"/>
  <c r="AJ20" i="3" s="1"/>
  <c r="AG20" i="3"/>
  <c r="I20" i="3"/>
  <c r="V20" i="3"/>
  <c r="AH20" i="3"/>
  <c r="J20" i="3"/>
  <c r="X20" i="3"/>
  <c r="L20" i="3"/>
  <c r="Y20" i="3"/>
  <c r="N20" i="3"/>
  <c r="Z20" i="3"/>
  <c r="A20" i="3"/>
  <c r="P20" i="3"/>
  <c r="AB20" i="3"/>
  <c r="C20" i="3"/>
  <c r="E20" i="3"/>
  <c r="Q20" i="3"/>
  <c r="R20" i="3"/>
  <c r="AD20" i="3"/>
  <c r="AF20" i="3"/>
  <c r="F34" i="3"/>
  <c r="N34" i="3"/>
  <c r="V34" i="3"/>
  <c r="AD34" i="3"/>
  <c r="A34" i="3"/>
  <c r="I34" i="3"/>
  <c r="Q34" i="3"/>
  <c r="Y34" i="3"/>
  <c r="AG34" i="3"/>
  <c r="H34" i="3"/>
  <c r="S34" i="3"/>
  <c r="AC34" i="3"/>
  <c r="J34" i="3"/>
  <c r="T34" i="3"/>
  <c r="AE34" i="3"/>
  <c r="K34" i="3"/>
  <c r="U34" i="3"/>
  <c r="AF34" i="3"/>
  <c r="B34" i="3"/>
  <c r="L34" i="3"/>
  <c r="W34" i="3"/>
  <c r="AH34" i="3"/>
  <c r="C34" i="3"/>
  <c r="M34" i="3"/>
  <c r="X34" i="3"/>
  <c r="AI34" i="3"/>
  <c r="D34" i="3"/>
  <c r="O34" i="3"/>
  <c r="Z34" i="3"/>
  <c r="E34" i="3"/>
  <c r="P34" i="3"/>
  <c r="AA34" i="3"/>
  <c r="G34" i="3"/>
  <c r="R34" i="3"/>
  <c r="AB34" i="3"/>
  <c r="F26" i="3"/>
  <c r="N26" i="3"/>
  <c r="V26" i="3"/>
  <c r="AD26" i="3"/>
  <c r="G26" i="3"/>
  <c r="O26" i="3"/>
  <c r="W26" i="3"/>
  <c r="AE26" i="3"/>
  <c r="H26" i="3"/>
  <c r="P26" i="3"/>
  <c r="X26" i="3"/>
  <c r="AF26" i="3"/>
  <c r="A26" i="3"/>
  <c r="I26" i="3"/>
  <c r="Q26" i="3"/>
  <c r="Y26" i="3"/>
  <c r="AG26" i="3"/>
  <c r="B26" i="3"/>
  <c r="J26" i="3"/>
  <c r="R26" i="3"/>
  <c r="Z26" i="3"/>
  <c r="AH26" i="3"/>
  <c r="D26" i="3"/>
  <c r="AA26" i="3"/>
  <c r="E26" i="3"/>
  <c r="AB26" i="3"/>
  <c r="K26" i="3"/>
  <c r="AC26" i="3"/>
  <c r="L26" i="3"/>
  <c r="AI26" i="3"/>
  <c r="M26" i="3"/>
  <c r="S26" i="3"/>
  <c r="T26" i="3"/>
  <c r="C26" i="3"/>
  <c r="U26" i="3"/>
  <c r="A18" i="3"/>
  <c r="I18" i="3"/>
  <c r="Q18" i="3"/>
  <c r="Y18" i="3"/>
  <c r="AG18" i="3"/>
  <c r="C18" i="3"/>
  <c r="L18" i="3"/>
  <c r="U18" i="3"/>
  <c r="AD18" i="3"/>
  <c r="E18" i="3"/>
  <c r="N18" i="3"/>
  <c r="W18" i="3"/>
  <c r="AF18" i="3"/>
  <c r="G18" i="3"/>
  <c r="P18" i="3"/>
  <c r="Z18" i="3"/>
  <c r="AI18" i="3"/>
  <c r="H18" i="3"/>
  <c r="V18" i="3"/>
  <c r="J18" i="3"/>
  <c r="X18" i="3"/>
  <c r="K18" i="3"/>
  <c r="AA18" i="3"/>
  <c r="M18" i="3"/>
  <c r="AB18" i="3"/>
  <c r="O18" i="3"/>
  <c r="AC18" i="3"/>
  <c r="B18" i="3"/>
  <c r="R18" i="3"/>
  <c r="AE18" i="3"/>
  <c r="D18" i="3"/>
  <c r="F18" i="3"/>
  <c r="S18" i="3"/>
  <c r="T18" i="3"/>
  <c r="AH18" i="3"/>
  <c r="A10" i="3"/>
  <c r="I10" i="3"/>
  <c r="Q10" i="3"/>
  <c r="Y10" i="3"/>
  <c r="AG10" i="3"/>
  <c r="D10" i="3"/>
  <c r="L10" i="3"/>
  <c r="T10" i="3"/>
  <c r="AB10" i="3"/>
  <c r="J10" i="3"/>
  <c r="U10" i="3"/>
  <c r="AE10" i="3"/>
  <c r="K10" i="3"/>
  <c r="V10" i="3"/>
  <c r="AF10" i="3"/>
  <c r="B10" i="3"/>
  <c r="M10" i="3"/>
  <c r="W10" i="3"/>
  <c r="AH10" i="3"/>
  <c r="C10" i="3"/>
  <c r="N10" i="3"/>
  <c r="X10" i="3"/>
  <c r="AI10" i="3"/>
  <c r="E10" i="3"/>
  <c r="O10" i="3"/>
  <c r="Z10" i="3"/>
  <c r="G10" i="3"/>
  <c r="R10" i="3"/>
  <c r="AC10" i="3"/>
  <c r="AA10" i="3"/>
  <c r="AD10" i="3"/>
  <c r="F10" i="3"/>
  <c r="H10" i="3"/>
  <c r="P10" i="3"/>
  <c r="S10" i="3"/>
  <c r="S38" i="4"/>
  <c r="T24" i="4" s="1"/>
  <c r="S29" i="4"/>
  <c r="T25" i="4" s="1"/>
  <c r="D7" i="4"/>
  <c r="C41" i="3"/>
  <c r="K41" i="3"/>
  <c r="S41" i="3"/>
  <c r="AA41" i="3"/>
  <c r="AI41" i="3"/>
  <c r="D41" i="3"/>
  <c r="L41" i="3"/>
  <c r="T41" i="3"/>
  <c r="AB41" i="3"/>
  <c r="E41" i="3"/>
  <c r="M41" i="3"/>
  <c r="U41" i="3"/>
  <c r="AC41" i="3"/>
  <c r="F41" i="3"/>
  <c r="N41" i="3"/>
  <c r="V41" i="3"/>
  <c r="AD41" i="3"/>
  <c r="G41" i="3"/>
  <c r="O41" i="3"/>
  <c r="W41" i="3"/>
  <c r="AE41" i="3"/>
  <c r="H41" i="3"/>
  <c r="P41" i="3"/>
  <c r="X41" i="3"/>
  <c r="AF41" i="3"/>
  <c r="A41" i="3"/>
  <c r="I41" i="3"/>
  <c r="Q41" i="3"/>
  <c r="Y41" i="3"/>
  <c r="AG41" i="3"/>
  <c r="B41" i="3"/>
  <c r="J41" i="3"/>
  <c r="R41" i="3"/>
  <c r="Z41" i="3"/>
  <c r="AH41" i="3"/>
  <c r="N135" i="1"/>
  <c r="C33" i="3"/>
  <c r="K33" i="3"/>
  <c r="S33" i="3"/>
  <c r="AA33" i="3"/>
  <c r="AI33" i="3"/>
  <c r="D33" i="3"/>
  <c r="L33" i="3"/>
  <c r="T33" i="3"/>
  <c r="AJ33" i="3" s="1"/>
  <c r="F33" i="3"/>
  <c r="AK33" i="3" s="1"/>
  <c r="N33" i="3"/>
  <c r="V33" i="3"/>
  <c r="AD33" i="3"/>
  <c r="J33" i="3"/>
  <c r="X33" i="3"/>
  <c r="AH33" i="3"/>
  <c r="M33" i="3"/>
  <c r="Y33" i="3"/>
  <c r="A33" i="3"/>
  <c r="O33" i="3"/>
  <c r="Z33" i="3"/>
  <c r="B33" i="3"/>
  <c r="P33" i="3"/>
  <c r="AB33" i="3"/>
  <c r="E33" i="3"/>
  <c r="Q33" i="3"/>
  <c r="AC33" i="3"/>
  <c r="G33" i="3"/>
  <c r="R33" i="3"/>
  <c r="AE33" i="3"/>
  <c r="H33" i="3"/>
  <c r="U33" i="3"/>
  <c r="AF33" i="3"/>
  <c r="I33" i="3"/>
  <c r="W33" i="3"/>
  <c r="AG33" i="3"/>
  <c r="N127" i="1"/>
  <c r="C25" i="3"/>
  <c r="K25" i="3"/>
  <c r="S25" i="3"/>
  <c r="AA25" i="3"/>
  <c r="AI25" i="3"/>
  <c r="D25" i="3"/>
  <c r="L25" i="3"/>
  <c r="T25" i="3"/>
  <c r="AB25" i="3"/>
  <c r="E25" i="3"/>
  <c r="M25" i="3"/>
  <c r="U25" i="3"/>
  <c r="AC25" i="3"/>
  <c r="F25" i="3"/>
  <c r="N25" i="3"/>
  <c r="V25" i="3"/>
  <c r="AD25" i="3"/>
  <c r="G25" i="3"/>
  <c r="O25" i="3"/>
  <c r="W25" i="3"/>
  <c r="AE25" i="3"/>
  <c r="H25" i="3"/>
  <c r="R25" i="3"/>
  <c r="X25" i="3"/>
  <c r="A25" i="3"/>
  <c r="Y25" i="3"/>
  <c r="B25" i="3"/>
  <c r="Z25" i="3"/>
  <c r="I25" i="3"/>
  <c r="AF25" i="3"/>
  <c r="J25" i="3"/>
  <c r="AG25" i="3"/>
  <c r="P25" i="3"/>
  <c r="AH25" i="3"/>
  <c r="Q25" i="3"/>
  <c r="K151" i="4"/>
  <c r="S32" i="4"/>
  <c r="N119" i="1"/>
  <c r="F17" i="3"/>
  <c r="N17" i="3"/>
  <c r="V17" i="3"/>
  <c r="AD17" i="3"/>
  <c r="C17" i="3"/>
  <c r="L17" i="3"/>
  <c r="U17" i="3"/>
  <c r="AE17" i="3"/>
  <c r="D17" i="3"/>
  <c r="E17" i="3"/>
  <c r="O17" i="3"/>
  <c r="X17" i="3"/>
  <c r="AG17" i="3"/>
  <c r="G17" i="3"/>
  <c r="P17" i="3"/>
  <c r="H17" i="3"/>
  <c r="Q17" i="3"/>
  <c r="Z17" i="3"/>
  <c r="AI17" i="3"/>
  <c r="M17" i="3"/>
  <c r="AC17" i="3"/>
  <c r="R17" i="3"/>
  <c r="AF17" i="3"/>
  <c r="S17" i="3"/>
  <c r="AH17" i="3"/>
  <c r="A17" i="3"/>
  <c r="T17" i="3"/>
  <c r="B17" i="3"/>
  <c r="W17" i="3"/>
  <c r="I17" i="3"/>
  <c r="Y17" i="3"/>
  <c r="J17" i="3"/>
  <c r="K17" i="3"/>
  <c r="AA17" i="3"/>
  <c r="AB17" i="3"/>
  <c r="N111" i="1"/>
  <c r="F9" i="3"/>
  <c r="N9" i="3"/>
  <c r="V9" i="3"/>
  <c r="AD9" i="3"/>
  <c r="A9" i="3"/>
  <c r="I9" i="3"/>
  <c r="Q9" i="3"/>
  <c r="Y9" i="3"/>
  <c r="AG9" i="3"/>
  <c r="D9" i="3"/>
  <c r="O9" i="3"/>
  <c r="Z9" i="3"/>
  <c r="E9" i="3"/>
  <c r="P9" i="3"/>
  <c r="AA9" i="3"/>
  <c r="G9" i="3"/>
  <c r="R9" i="3"/>
  <c r="AB9" i="3"/>
  <c r="H9" i="3"/>
  <c r="S9" i="3"/>
  <c r="AC9" i="3"/>
  <c r="J9" i="3"/>
  <c r="T9" i="3"/>
  <c r="AE9" i="3"/>
  <c r="K9" i="3"/>
  <c r="U9" i="3"/>
  <c r="B9" i="3"/>
  <c r="L9" i="3"/>
  <c r="W9" i="3"/>
  <c r="AH9" i="3"/>
  <c r="M9" i="3"/>
  <c r="X9" i="3"/>
  <c r="AF9" i="3"/>
  <c r="AI9" i="3"/>
  <c r="C9" i="3"/>
  <c r="L192" i="4"/>
  <c r="H40" i="3"/>
  <c r="P40" i="3"/>
  <c r="F40" i="3"/>
  <c r="O40" i="3"/>
  <c r="X40" i="3"/>
  <c r="AF40" i="3"/>
  <c r="G40" i="3"/>
  <c r="Q40" i="3"/>
  <c r="Y40" i="3"/>
  <c r="AG40" i="3"/>
  <c r="I40" i="3"/>
  <c r="R40" i="3"/>
  <c r="Z40" i="3"/>
  <c r="AH40" i="3"/>
  <c r="A40" i="3"/>
  <c r="J40" i="3"/>
  <c r="S40" i="3"/>
  <c r="AA40" i="3"/>
  <c r="AI40" i="3"/>
  <c r="B40" i="3"/>
  <c r="K40" i="3"/>
  <c r="T40" i="3"/>
  <c r="AJ40" i="3" s="1"/>
  <c r="AB40" i="3"/>
  <c r="C40" i="3"/>
  <c r="L40" i="3"/>
  <c r="U40" i="3"/>
  <c r="AC40" i="3"/>
  <c r="D40" i="3"/>
  <c r="M40" i="3"/>
  <c r="V40" i="3"/>
  <c r="AD40" i="3"/>
  <c r="E40" i="3"/>
  <c r="N40" i="3"/>
  <c r="W40" i="3"/>
  <c r="AE40" i="3"/>
  <c r="H32" i="3"/>
  <c r="P32" i="3"/>
  <c r="X32" i="3"/>
  <c r="AF32" i="3"/>
  <c r="A32" i="3"/>
  <c r="I32" i="3"/>
  <c r="Q32" i="3"/>
  <c r="Y32" i="3"/>
  <c r="AG32" i="3"/>
  <c r="B32" i="3"/>
  <c r="C32" i="3"/>
  <c r="K32" i="3"/>
  <c r="S32" i="3"/>
  <c r="AA32" i="3"/>
  <c r="AI32" i="3"/>
  <c r="J32" i="3"/>
  <c r="V32" i="3"/>
  <c r="L32" i="3"/>
  <c r="W32" i="3"/>
  <c r="M32" i="3"/>
  <c r="Z32" i="3"/>
  <c r="N32" i="3"/>
  <c r="AB32" i="3"/>
  <c r="D32" i="3"/>
  <c r="O32" i="3"/>
  <c r="AC32" i="3"/>
  <c r="E32" i="3"/>
  <c r="R32" i="3"/>
  <c r="AD32" i="3"/>
  <c r="F32" i="3"/>
  <c r="AK32" i="3" s="1"/>
  <c r="T32" i="3"/>
  <c r="AE32" i="3"/>
  <c r="G32" i="3"/>
  <c r="U32" i="3"/>
  <c r="AH32" i="3"/>
  <c r="H24" i="3"/>
  <c r="P24" i="3"/>
  <c r="X24" i="3"/>
  <c r="AF24" i="3"/>
  <c r="A24" i="3"/>
  <c r="I24" i="3"/>
  <c r="Q24" i="3"/>
  <c r="Y24" i="3"/>
  <c r="AG24" i="3"/>
  <c r="B24" i="3"/>
  <c r="J24" i="3"/>
  <c r="R24" i="3"/>
  <c r="Z24" i="3"/>
  <c r="AH24" i="3"/>
  <c r="C24" i="3"/>
  <c r="K24" i="3"/>
  <c r="S24" i="3"/>
  <c r="AA24" i="3"/>
  <c r="AI24" i="3"/>
  <c r="D24" i="3"/>
  <c r="L24" i="3"/>
  <c r="T24" i="3"/>
  <c r="AB24" i="3"/>
  <c r="E24" i="3"/>
  <c r="M24" i="3"/>
  <c r="U24" i="3"/>
  <c r="AC24" i="3"/>
  <c r="AD24" i="3"/>
  <c r="AE24" i="3"/>
  <c r="F24" i="3"/>
  <c r="G24" i="3"/>
  <c r="N24" i="3"/>
  <c r="O24" i="3"/>
  <c r="V24" i="3"/>
  <c r="W24" i="3"/>
  <c r="C16" i="3"/>
  <c r="K16" i="3"/>
  <c r="S16" i="3"/>
  <c r="AA16" i="3"/>
  <c r="AI16" i="3"/>
  <c r="D16" i="3"/>
  <c r="M16" i="3"/>
  <c r="V16" i="3"/>
  <c r="AE16" i="3"/>
  <c r="E16" i="3"/>
  <c r="N16" i="3"/>
  <c r="W16" i="3"/>
  <c r="AF16" i="3"/>
  <c r="F16" i="3"/>
  <c r="O16" i="3"/>
  <c r="X16" i="3"/>
  <c r="AG16" i="3"/>
  <c r="G16" i="3"/>
  <c r="P16" i="3"/>
  <c r="Y16" i="3"/>
  <c r="AH16" i="3"/>
  <c r="H16" i="3"/>
  <c r="Q16" i="3"/>
  <c r="Z16" i="3"/>
  <c r="A16" i="3"/>
  <c r="J16" i="3"/>
  <c r="T16" i="3"/>
  <c r="AC16" i="3"/>
  <c r="AB16" i="3"/>
  <c r="AD16" i="3"/>
  <c r="B16" i="3"/>
  <c r="I16" i="3"/>
  <c r="L16" i="3"/>
  <c r="R16" i="3"/>
  <c r="U16" i="3"/>
  <c r="C8" i="3"/>
  <c r="K8" i="3"/>
  <c r="S8" i="3"/>
  <c r="AA8" i="3"/>
  <c r="AI8" i="3"/>
  <c r="F8" i="3"/>
  <c r="N8" i="3"/>
  <c r="V8" i="3"/>
  <c r="AD8" i="3"/>
  <c r="I8" i="3"/>
  <c r="T8" i="3"/>
  <c r="AJ8" i="3" s="1"/>
  <c r="AE8" i="3"/>
  <c r="J8" i="3"/>
  <c r="U8" i="3"/>
  <c r="AF8" i="3"/>
  <c r="A8" i="3"/>
  <c r="L8" i="3"/>
  <c r="W8" i="3"/>
  <c r="AG8" i="3"/>
  <c r="B8" i="3"/>
  <c r="M8" i="3"/>
  <c r="X8" i="3"/>
  <c r="AH8" i="3"/>
  <c r="D8" i="3"/>
  <c r="O8" i="3"/>
  <c r="Y8" i="3"/>
  <c r="E8" i="3"/>
  <c r="P8" i="3"/>
  <c r="Z8" i="3"/>
  <c r="G8" i="3"/>
  <c r="Q8" i="3"/>
  <c r="AB8" i="3"/>
  <c r="H8" i="3"/>
  <c r="R8" i="3"/>
  <c r="AC8" i="3"/>
  <c r="AK27" i="3" l="1"/>
  <c r="AJ24" i="3"/>
  <c r="AJ3" i="3"/>
  <c r="AK37" i="3"/>
  <c r="AK6" i="3"/>
  <c r="AK12" i="3"/>
  <c r="AK40" i="3"/>
  <c r="AK10" i="3"/>
  <c r="AJ10" i="3"/>
  <c r="AK4" i="3"/>
  <c r="T28" i="4"/>
  <c r="AJ30" i="3"/>
  <c r="AK5" i="3"/>
  <c r="AK18" i="3"/>
  <c r="AJ34" i="3"/>
  <c r="AJ11" i="3"/>
  <c r="AJ36" i="3"/>
  <c r="AJ39" i="3"/>
  <c r="AJ2" i="3"/>
  <c r="AJ32" i="3"/>
  <c r="AJ9" i="3"/>
  <c r="AJ17" i="3"/>
  <c r="AK3" i="3"/>
  <c r="AJ23" i="3"/>
  <c r="AK8" i="3"/>
  <c r="AJ25" i="3"/>
  <c r="AJ41" i="3"/>
  <c r="AK34" i="3"/>
  <c r="AJ19" i="3"/>
  <c r="AK13" i="3"/>
  <c r="AK30" i="3"/>
  <c r="AK31" i="3"/>
  <c r="AK39" i="3"/>
  <c r="AK17" i="3"/>
  <c r="AJ18" i="3"/>
  <c r="AK20" i="3"/>
  <c r="AJ37" i="3"/>
  <c r="AK16" i="3"/>
  <c r="AK25" i="3"/>
  <c r="AK41" i="3"/>
  <c r="AK19" i="3"/>
  <c r="AK15" i="3"/>
  <c r="N141" i="1"/>
  <c r="L22" i="4" s="1"/>
  <c r="AJ14" i="3"/>
  <c r="AJ21" i="3"/>
  <c r="AK21" i="3"/>
  <c r="AJ16" i="3"/>
  <c r="AK24" i="3"/>
  <c r="AK9" i="3"/>
  <c r="AJ26" i="3"/>
  <c r="AK26" i="3"/>
  <c r="AK11" i="3"/>
  <c r="AK2" i="3"/>
  <c r="AJ29" i="3"/>
  <c r="T26" i="4"/>
  <c r="AJ6" i="3"/>
  <c r="AK22" i="3"/>
  <c r="AJ7" i="3"/>
  <c r="AJ15" i="3"/>
  <c r="AK23" i="3"/>
  <c r="F7" i="4" l="1"/>
  <c r="N30" i="4"/>
  <c r="L29" i="4" l="1"/>
  <c r="N25" i="4"/>
  <c r="T2" i="4" s="1"/>
  <c r="G7" i="4" l="1"/>
  <c r="K7" i="4" s="1"/>
  <c r="L30" i="4"/>
  <c r="X2" i="3" l="1"/>
  <c r="T13" i="4"/>
  <c r="U4" i="4" s="1"/>
  <c r="AA2" i="3" l="1"/>
  <c r="J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Kiyoshi Kuroyanagi</author>
  </authors>
  <commentList>
    <comment ref="D9" authorId="0" shapeId="0" xr:uid="{00000000-0006-0000-0100-000001000000}">
      <text>
        <r>
          <rPr>
            <sz val="12"/>
            <color rgb="FFFF0000"/>
            <rFont val="ＭＳ Ｐゴシック"/>
            <family val="2"/>
            <charset val="128"/>
          </rPr>
          <t>贈り先に直接お届けする場合、ここにご記入いただいたお名前が、配送伝票の「ご依頼主」となります。</t>
        </r>
      </text>
    </comment>
    <comment ref="F18" authorId="0" shapeId="0" xr:uid="{00000000-0006-0000-0100-000002000000}">
      <text>
        <r>
          <rPr>
            <sz val="12"/>
            <color indexed="10"/>
            <rFont val="ＭＳ Ｐゴシック"/>
            <family val="2"/>
            <charset val="128"/>
          </rPr>
          <t>のし表書きが「その他」の場合は、ここにご記入下さい。</t>
        </r>
      </text>
    </comment>
    <comment ref="L18" authorId="0" shapeId="0" xr:uid="{00000000-0006-0000-0100-000003000000}">
      <text>
        <r>
          <rPr>
            <sz val="12"/>
            <color indexed="10"/>
            <rFont val="ＭＳ Ｐゴシック"/>
            <family val="2"/>
            <charset val="128"/>
          </rPr>
          <t>連名の場合は「、」で区切って続けてご記入下さい。
（ブライダルの場合は、「新郎、新婦」の順で）
ふりがなが必要な場合は（　　）でご記入下さい。</t>
        </r>
      </text>
    </comment>
  </commentList>
</comments>
</file>

<file path=xl/sharedStrings.xml><?xml version="1.0" encoding="utf-8"?>
<sst xmlns="http://schemas.openxmlformats.org/spreadsheetml/2006/main" count="1769" uniqueCount="559">
  <si>
    <t>不織袋レッド（R:レッド/のし不可）</t>
  </si>
  <si>
    <t>不織袋ベージュ（R:ブラウン/のし不可）</t>
  </si>
  <si>
    <t>不織袋ベージュ（R:オレンジ/のし不可）</t>
  </si>
  <si>
    <t>不織袋ネイビー（R:イエロー/のし不可）</t>
  </si>
  <si>
    <t>不織袋ネイビー（R:ブルー/のし不可）</t>
  </si>
  <si>
    <t>ハートスタンプ・ピンク</t>
  </si>
  <si>
    <t>ハートスタンプ・グリーン</t>
  </si>
  <si>
    <t>リトルフラワー・ピンク</t>
  </si>
  <si>
    <t>リトルフラワー・ブルー</t>
  </si>
  <si>
    <t>クラウン</t>
  </si>
  <si>
    <t>レオパード</t>
  </si>
  <si>
    <t>ウサクマ</t>
  </si>
  <si>
    <t>▲ご依頼主様の</t>
    <rPh sb="5" eb="6">
      <t>サマ</t>
    </rPh>
    <phoneticPr fontId="2"/>
  </si>
  <si>
    <t>送付先住所1</t>
  </si>
  <si>
    <t>送付先住所2</t>
  </si>
  <si>
    <t>請求金額</t>
  </si>
  <si>
    <t>■5,000円コース（包装料込）</t>
  </si>
  <si>
    <t>■3,000円コース（包装料込）</t>
  </si>
  <si>
    <t>■1,500円コース（包装料込）</t>
  </si>
  <si>
    <t>備考欄にお書き添えください。</t>
    <phoneticPr fontId="2"/>
  </si>
  <si>
    <t>他のメッセージシールに変更したい場合は、</t>
  </si>
  <si>
    <t>「Especially for you」のシールをお付けします。</t>
    <phoneticPr fontId="2"/>
  </si>
  <si>
    <t>081-01445-001-003</t>
  </si>
  <si>
    <t>027-01676-001-002</t>
  </si>
  <si>
    <t>↑ラッピング増やしたら計算式も増やす</t>
  </si>
  <si>
    <t>↑ラッピング増やしたら計算式も増やす</t>
    <rPh sb="6" eb="7">
      <t>フ</t>
    </rPh>
    <rPh sb="11" eb="14">
      <t>ケイサンシキ</t>
    </rPh>
    <rPh sb="15" eb="16">
      <t>フ</t>
    </rPh>
    <phoneticPr fontId="2"/>
  </si>
  <si>
    <t>v2.04</t>
  </si>
  <si>
    <t>商品追加</t>
    <rPh sb="0" eb="2">
      <t>ショウヒン</t>
    </rPh>
    <rPh sb="2" eb="4">
      <t>ツイカ</t>
    </rPh>
    <phoneticPr fontId="2"/>
  </si>
  <si>
    <t>↑ここまでで限界</t>
    <rPh sb="6" eb="8">
      <t>ゲンカイ</t>
    </rPh>
    <phoneticPr fontId="2"/>
  </si>
  <si>
    <t>027-00462-001-017</t>
  </si>
  <si>
    <t>027-00462-001-016</t>
  </si>
  <si>
    <t>E-mail</t>
    <phoneticPr fontId="2"/>
  </si>
  <si>
    <t>「E-mail」</t>
    <phoneticPr fontId="2"/>
  </si>
  <si>
    <t xml:space="preserve">
</t>
    <phoneticPr fontId="2"/>
  </si>
  <si>
    <t>エラーあり</t>
    <phoneticPr fontId="2"/>
  </si>
  <si>
    <t>v2.35</t>
  </si>
  <si>
    <t>v2.60</t>
    <phoneticPr fontId="2"/>
  </si>
  <si>
    <t>送料改定</t>
    <rPh sb="0" eb="2">
      <t>ソウリョウ</t>
    </rPh>
    <rPh sb="2" eb="4">
      <t>カイテイ</t>
    </rPh>
    <phoneticPr fontId="2"/>
  </si>
  <si>
    <t>北海道沖縄送料</t>
    <rPh sb="0" eb="3">
      <t>ホッカイドウ</t>
    </rPh>
    <rPh sb="3" eb="5">
      <t>オキナワ</t>
    </rPh>
    <rPh sb="5" eb="7">
      <t>ソウリョウ</t>
    </rPh>
    <phoneticPr fontId="2"/>
  </si>
  <si>
    <t>※振込手数料はご負担願います。振込先の口座は後ほどメールでお知らせします。</t>
    <phoneticPr fontId="2"/>
  </si>
  <si>
    <t>027-01674-001-002</t>
  </si>
  <si>
    <t>027-01674-001-003</t>
  </si>
  <si>
    <t>027-01677-001-002</t>
  </si>
  <si>
    <t>027-01677-001-003</t>
  </si>
  <si>
    <t>027-01681-001-002</t>
  </si>
  <si>
    <t>027-01681-001-003</t>
  </si>
  <si>
    <t>オリジナルウィッシュギフト（税込1,500円）</t>
  </si>
  <si>
    <t>オリジナルウィッシュギフト（税込2,000円）</t>
  </si>
  <si>
    <t>メッセージシールは、指定のない場合は</t>
    <rPh sb="10" eb="12">
      <t>シテイ</t>
    </rPh>
    <rPh sb="15" eb="17">
      <t>バアイ</t>
    </rPh>
    <phoneticPr fontId="2"/>
  </si>
  <si>
    <t>v2.50</t>
  </si>
  <si>
    <t>価格帯別に変更</t>
    <rPh sb="0" eb="4">
      <t>カカクタイベツ</t>
    </rPh>
    <rPh sb="5" eb="7">
      <t>ヘンコウ</t>
    </rPh>
    <phoneticPr fontId="2"/>
  </si>
  <si>
    <t>3,000円コース</t>
  </si>
  <si>
    <t>1,500円コース</t>
  </si>
  <si>
    <t>1,500円コース</t>
    <rPh sb="5" eb="6">
      <t>エン</t>
    </rPh>
    <phoneticPr fontId="2"/>
  </si>
  <si>
    <t>5,000円コース</t>
  </si>
  <si>
    <t>メッセージカード</t>
  </si>
  <si>
    <t>メッセージカード追加</t>
    <rPh sb="8" eb="10">
      <t>ツイカ</t>
    </rPh>
    <phoneticPr fontId="2"/>
  </si>
  <si>
    <t>■■■エラーあり■■■
クリックしてご確認下さい。</t>
    <phoneticPr fontId="2"/>
  </si>
  <si>
    <t>v1.26</t>
  </si>
  <si>
    <t>のしは有料コメント追加</t>
    <rPh sb="3" eb="5">
      <t>ユウリョウ</t>
    </rPh>
    <rPh sb="9" eb="11">
      <t>ツイカ</t>
    </rPh>
    <phoneticPr fontId="2"/>
  </si>
  <si>
    <t>備　　　考</t>
    <phoneticPr fontId="2"/>
  </si>
  <si>
    <t>和フレンチ・からし</t>
  </si>
  <si>
    <t>和フレンチ・まっちゃ</t>
  </si>
  <si>
    <t>タント・グリーン</t>
  </si>
  <si>
    <t>タント・ピンク</t>
  </si>
  <si>
    <t>タント・ブラウン</t>
  </si>
  <si>
    <t>住所１</t>
    <rPh sb="0" eb="2">
      <t>ジュウショ</t>
    </rPh>
    <phoneticPr fontId="2"/>
  </si>
  <si>
    <t>有料ラッピング</t>
  </si>
  <si>
    <t>おめでとう・うさぎ</t>
  </si>
  <si>
    <t>おめでとう・牡丹</t>
  </si>
  <si>
    <t>ありがとう・牡丹</t>
  </si>
  <si>
    <t>母の日・ピンクカーネーション</t>
  </si>
  <si>
    <t>母の日・和風</t>
  </si>
  <si>
    <t>母の日・赤のカーネーション</t>
  </si>
  <si>
    <t>父の日・ひまわり</t>
  </si>
  <si>
    <t>父の日・和風</t>
  </si>
  <si>
    <t>父の日・バラ</t>
  </si>
  <si>
    <t>027-01678-001-001</t>
  </si>
  <si>
    <t>オリジナルウィッシュギフト（税込3,500円）</t>
  </si>
  <si>
    <t>オリジナルウィッシュギフト（税込4,000円）</t>
  </si>
  <si>
    <t>オリジナルウィッシュギフト（税込4,500円）</t>
  </si>
  <si>
    <t>オリジナルウィッシュギフト（税込5,000円）</t>
  </si>
  <si>
    <t>注文者の県住１</t>
    <rPh sb="0" eb="2">
      <t>チュウモンシャ</t>
    </rPh>
    <rPh sb="2" eb="3">
      <t>シャ</t>
    </rPh>
    <rPh sb="4" eb="5">
      <t>ケン</t>
    </rPh>
    <rPh sb="5" eb="6">
      <t>ジュウ</t>
    </rPh>
    <phoneticPr fontId="2"/>
  </si>
  <si>
    <t>v2.48</t>
  </si>
  <si>
    <t>027-00462-001-015</t>
  </si>
  <si>
    <t>メールニュース</t>
    <phoneticPr fontId="2"/>
  </si>
  <si>
    <t>価格</t>
    <rPh sb="0" eb="2">
      <t>カカク</t>
    </rPh>
    <phoneticPr fontId="2"/>
  </si>
  <si>
    <t>メッセージカードエラー</t>
    <phoneticPr fontId="2"/>
  </si>
  <si>
    <t>TEL</t>
    <phoneticPr fontId="2"/>
  </si>
  <si>
    <t>〒</t>
    <phoneticPr fontId="2"/>
  </si>
  <si>
    <t>オリジナルウィッシュギフト（税込5,500円）</t>
  </si>
  <si>
    <t>オリジナルウィッシュギフト（税込6,000円）</t>
  </si>
  <si>
    <t>オリジナルウィッシュギフト（税込6,500円）</t>
  </si>
  <si>
    <t>オリジナルウィッシュギフト（税込7,000円）</t>
  </si>
  <si>
    <t>オリジナルウィッシュギフト（税込7,500円）</t>
  </si>
  <si>
    <t>オリジナルウィッシュギフト（税込8,000円）</t>
  </si>
  <si>
    <t>オリジナルウィッシュギフト（税込8,500円）</t>
  </si>
  <si>
    <t>注文33</t>
    <rPh sb="0" eb="2">
      <t>チュウモン</t>
    </rPh>
    <phoneticPr fontId="2"/>
  </si>
  <si>
    <t xml:space="preserve">は必ずご記入下さい。
</t>
    <rPh sb="1" eb="2">
      <t>カナラ</t>
    </rPh>
    <rPh sb="4" eb="6">
      <t>キニュウ</t>
    </rPh>
    <rPh sb="6" eb="7">
      <t>クダ</t>
    </rPh>
    <phoneticPr fontId="2"/>
  </si>
  <si>
    <t>送料</t>
    <rPh sb="0" eb="2">
      <t>ソウリョウ</t>
    </rPh>
    <phoneticPr fontId="2"/>
  </si>
  <si>
    <t>種類エラー21〜40</t>
    <rPh sb="0" eb="2">
      <t>シュルイ</t>
    </rPh>
    <phoneticPr fontId="2"/>
  </si>
  <si>
    <t>セット種類INDEX</t>
    <rPh sb="3" eb="5">
      <t>シュルイ</t>
    </rPh>
    <phoneticPr fontId="2"/>
  </si>
  <si>
    <t>オリジナルウィッシュギフト（税込9,000円）</t>
  </si>
  <si>
    <t>オリジナルウィッシュギフト（税込9,500円）</t>
  </si>
  <si>
    <t>オリジナルウィッシュギフト（税込10,000円）</t>
  </si>
  <si>
    <t>オリジナルウィッシュギフト（内容は備考欄に）</t>
  </si>
  <si>
    <t>セットの種類(表示用）</t>
    <rPh sb="4" eb="6">
      <t>シュルイ</t>
    </rPh>
    <rPh sb="7" eb="10">
      <t>ヒョウジヨウ</t>
    </rPh>
    <phoneticPr fontId="2"/>
  </si>
  <si>
    <t>↓ご依頼主様宛にお届けする場合は、ここにチェックして下さい。（お名前ご住所等は、ご記入不要）</t>
    <rPh sb="2" eb="5">
      <t>イライヌシ</t>
    </rPh>
    <rPh sb="5" eb="6">
      <t>サマ</t>
    </rPh>
    <rPh sb="6" eb="7">
      <t>アテ</t>
    </rPh>
    <rPh sb="9" eb="10">
      <t>トド</t>
    </rPh>
    <rPh sb="13" eb="15">
      <t>バアイ</t>
    </rPh>
    <rPh sb="26" eb="27">
      <t>クダ</t>
    </rPh>
    <rPh sb="32" eb="34">
      <t>ナマエ</t>
    </rPh>
    <rPh sb="35" eb="37">
      <t>ジュウショ</t>
    </rPh>
    <rPh sb="37" eb="38">
      <t>トウ</t>
    </rPh>
    <rPh sb="41" eb="43">
      <t>キニュウ</t>
    </rPh>
    <rPh sb="43" eb="45">
      <t>フヨウ</t>
    </rPh>
    <phoneticPr fontId="2"/>
  </si>
  <si>
    <t>【商品名を選択して下さい】</t>
    <rPh sb="1" eb="3">
      <t>ショウヒン</t>
    </rPh>
    <rPh sb="3" eb="4">
      <t>メイ</t>
    </rPh>
    <rPh sb="5" eb="7">
      <t>センタク</t>
    </rPh>
    <rPh sb="9" eb="10">
      <t>クダ</t>
    </rPh>
    <phoneticPr fontId="3"/>
  </si>
  <si>
    <t>セットの種類（書き出し用）</t>
    <rPh sb="4" eb="6">
      <t>シュルイ</t>
    </rPh>
    <rPh sb="7" eb="8">
      <t>カ</t>
    </rPh>
    <rPh sb="9" eb="10">
      <t>ダ</t>
    </rPh>
    <rPh sb="11" eb="12">
      <t>ヨウ</t>
    </rPh>
    <phoneticPr fontId="2"/>
  </si>
  <si>
    <t>タント・レモン</t>
  </si>
  <si>
    <t>不織袋ピンク（R:ピンク/のし不可）</t>
  </si>
  <si>
    <t>不織袋ピンク（R:ブルー/のし不可）</t>
  </si>
  <si>
    <t>不織袋レッド（R:ピンク/のし不可）</t>
  </si>
  <si>
    <t>【200円】　ディープグリーンバッグ</t>
    <phoneticPr fontId="2"/>
  </si>
  <si>
    <t>Z2005</t>
    <phoneticPr fontId="2"/>
  </si>
  <si>
    <t>数量行</t>
    <rPh sb="0" eb="2">
      <t>スウリョウ</t>
    </rPh>
    <rPh sb="2" eb="3">
      <t>ギョウ</t>
    </rPh>
    <phoneticPr fontId="2"/>
  </si>
  <si>
    <t>027-01676-001-003</t>
  </si>
  <si>
    <t>027-01678-001-002</t>
  </si>
  <si>
    <t>027-01678-001-003</t>
  </si>
  <si>
    <t>注文者都道府県</t>
  </si>
  <si>
    <t>v1.24</t>
  </si>
  <si>
    <t>ケーキタオルセット、ラッピング追加</t>
    <rPh sb="15" eb="17">
      <t>ツイカ</t>
    </rPh>
    <phoneticPr fontId="2"/>
  </si>
  <si>
    <t>送付先ＴＥＬ</t>
  </si>
  <si>
    <t>ご住所</t>
    <rPh sb="1" eb="3">
      <t>ジュウショ</t>
    </rPh>
    <phoneticPr fontId="2"/>
  </si>
  <si>
    <t xml:space="preserve">▲のしデザインをご指定下さい。
</t>
    <rPh sb="9" eb="11">
      <t>シテイ</t>
    </rPh>
    <rPh sb="11" eb="12">
      <t>クダ</t>
    </rPh>
    <phoneticPr fontId="2"/>
  </si>
  <si>
    <t>下記のエラーをご確認下さい。</t>
    <rPh sb="0" eb="2">
      <t>カキ</t>
    </rPh>
    <rPh sb="8" eb="10">
      <t>カクニン</t>
    </rPh>
    <rPh sb="10" eb="11">
      <t>クダ</t>
    </rPh>
    <phoneticPr fontId="2"/>
  </si>
  <si>
    <t>一括配送1〜20</t>
    <rPh sb="0" eb="4">
      <t>イッカツハイソウ</t>
    </rPh>
    <phoneticPr fontId="2"/>
  </si>
  <si>
    <t>注文40</t>
    <rPh sb="0" eb="2">
      <t>チュウモン</t>
    </rPh>
    <phoneticPr fontId="2"/>
  </si>
  <si>
    <t>包装紙更新</t>
    <rPh sb="0" eb="3">
      <t>ホウソウシ</t>
    </rPh>
    <rPh sb="3" eb="5">
      <t>コウシン</t>
    </rPh>
    <phoneticPr fontId="2"/>
  </si>
  <si>
    <t>v1.20</t>
    <phoneticPr fontId="2"/>
  </si>
  <si>
    <t>ありがとう・デイジー</t>
  </si>
  <si>
    <t>v1.30</t>
    <phoneticPr fontId="2"/>
  </si>
  <si>
    <t>カードとラッピング追加</t>
    <rPh sb="9" eb="11">
      <t>ツイカ</t>
    </rPh>
    <phoneticPr fontId="2"/>
  </si>
  <si>
    <t>027-01682-001-002</t>
  </si>
  <si>
    <t>027-01682-001-003</t>
  </si>
  <si>
    <t>ご記入後は、下記の手続きを行って下さい。</t>
    <rPh sb="1" eb="4">
      <t>キニュウゴ</t>
    </rPh>
    <rPh sb="6" eb="8">
      <t>カキ</t>
    </rPh>
    <rPh sb="9" eb="11">
      <t>テツヅ</t>
    </rPh>
    <rPh sb="13" eb="14">
      <t>オコナ</t>
    </rPh>
    <rPh sb="16" eb="17">
      <t>クダ</t>
    </rPh>
    <phoneticPr fontId="2"/>
  </si>
  <si>
    <t>注文28</t>
    <rPh sb="0" eb="2">
      <t>チュウモン</t>
    </rPh>
    <phoneticPr fontId="2"/>
  </si>
  <si>
    <t>ブラウンリーフ</t>
  </si>
  <si>
    <t>027-01675-001-002</t>
  </si>
  <si>
    <t>027-01675-001-003</t>
  </si>
  <si>
    <t>027-01679-001-002</t>
  </si>
  <si>
    <t>027-01679-001-003</t>
  </si>
  <si>
    <t>027-01683-001-002</t>
  </si>
  <si>
    <t>027-01683-001-003</t>
  </si>
  <si>
    <t>ご依頼主様お届け先</t>
    <rPh sb="1" eb="4">
      <t>イライヌシ</t>
    </rPh>
    <rPh sb="4" eb="5">
      <t>サマ</t>
    </rPh>
    <rPh sb="6" eb="7">
      <t>トド</t>
    </rPh>
    <rPh sb="8" eb="9">
      <t>サキ</t>
    </rPh>
    <phoneticPr fontId="2"/>
  </si>
  <si>
    <t>名前なし</t>
    <rPh sb="0" eb="2">
      <t>ナマエ</t>
    </rPh>
    <phoneticPr fontId="2"/>
  </si>
  <si>
    <t>v2.51</t>
  </si>
  <si>
    <t>v2.30</t>
    <phoneticPr fontId="2"/>
  </si>
  <si>
    <t>ラッピング無料を判断</t>
    <rPh sb="5" eb="7">
      <t>ムリョウ</t>
    </rPh>
    <rPh sb="8" eb="10">
      <t>ハンダン</t>
    </rPh>
    <phoneticPr fontId="2"/>
  </si>
  <si>
    <t>手提げ袋</t>
    <rPh sb="0" eb="2">
      <t>テサ</t>
    </rPh>
    <rPh sb="3" eb="4">
      <t>ブクロ</t>
    </rPh>
    <phoneticPr fontId="2"/>
  </si>
  <si>
    <t>都道府県</t>
    <rPh sb="0" eb="4">
      <t>トドウフケン</t>
    </rPh>
    <phoneticPr fontId="2"/>
  </si>
  <si>
    <t>注文31</t>
    <rPh sb="0" eb="2">
      <t>チュウモン</t>
    </rPh>
    <phoneticPr fontId="2"/>
  </si>
  <si>
    <t>のしデザイン</t>
    <phoneticPr fontId="2"/>
  </si>
  <si>
    <t>カード</t>
    <phoneticPr fontId="2"/>
  </si>
  <si>
    <t>v2.34</t>
  </si>
  <si>
    <t>027-00462-001-009</t>
  </si>
  <si>
    <t>027-01676-001-001</t>
  </si>
  <si>
    <t>住所２</t>
    <rPh sb="0" eb="2">
      <t>ジュウショ</t>
    </rPh>
    <phoneticPr fontId="2"/>
  </si>
  <si>
    <t>081-01473-001-001</t>
  </si>
  <si>
    <t>081-01473-001-002</t>
  </si>
  <si>
    <t>081-01473-001-003</t>
  </si>
  <si>
    <t>027-01675-001-001</t>
  </si>
  <si>
    <t>027-01679-001-001</t>
  </si>
  <si>
    <t>027-01683-001-001</t>
  </si>
  <si>
    <t>■ご記入後のお手続きは、こちらをご覧下さい。</t>
    <rPh sb="7" eb="9">
      <t>テツヅ</t>
    </rPh>
    <rPh sb="17" eb="18">
      <t>ラン</t>
    </rPh>
    <rPh sb="18" eb="19">
      <t>クダ</t>
    </rPh>
    <phoneticPr fontId="2"/>
  </si>
  <si>
    <t>定番ギフト追加</t>
    <rPh sb="0" eb="2">
      <t>テイバン</t>
    </rPh>
    <rPh sb="5" eb="7">
      <t>ツイカ</t>
    </rPh>
    <phoneticPr fontId="2"/>
  </si>
  <si>
    <t>注文27</t>
    <rPh sb="0" eb="2">
      <t>チュウモン</t>
    </rPh>
    <phoneticPr fontId="2"/>
  </si>
  <si>
    <t>のし不要</t>
    <rPh sb="2" eb="4">
      <t>フヨウ</t>
    </rPh>
    <phoneticPr fontId="2"/>
  </si>
  <si>
    <t>注文22</t>
    <rPh sb="0" eb="2">
      <t>チュウモン</t>
    </rPh>
    <phoneticPr fontId="2"/>
  </si>
  <si>
    <t>オリジナルウィッシュギフト（税込2,500円）</t>
  </si>
  <si>
    <t>オリジナルウィッシュギフト（税込3,000円）</t>
  </si>
  <si>
    <t>郵便番号</t>
    <rPh sb="0" eb="4">
      <t>ユウビンバンゴウ</t>
    </rPh>
    <phoneticPr fontId="2"/>
  </si>
  <si>
    <t>ラッピング代金</t>
    <rPh sb="5" eb="7">
      <t>ダイキン</t>
    </rPh>
    <phoneticPr fontId="2"/>
  </si>
  <si>
    <t>注文25</t>
    <rPh sb="0" eb="2">
      <t>チュウモン</t>
    </rPh>
    <phoneticPr fontId="2"/>
  </si>
  <si>
    <t>種類エラー1〜20</t>
    <rPh sb="0" eb="2">
      <t>シュルイ</t>
    </rPh>
    <phoneticPr fontId="2"/>
  </si>
  <si>
    <t>更新履歴</t>
    <rPh sb="0" eb="4">
      <t>コウシンリレキ</t>
    </rPh>
    <phoneticPr fontId="2"/>
  </si>
  <si>
    <t>68以上</t>
    <rPh sb="2" eb="3">
      <t>イカ</t>
    </rPh>
    <rPh sb="3" eb="4">
      <t>ウエ</t>
    </rPh>
    <phoneticPr fontId="2"/>
  </si>
  <si>
    <t>v2.02</t>
  </si>
  <si>
    <t>(2) 通常24時間以内に、当店よりご注文内容の確認のメールを送信いたします。</t>
    <rPh sb="4" eb="6">
      <t>ツウジョウ</t>
    </rPh>
    <rPh sb="8" eb="10">
      <t>ジカン</t>
    </rPh>
    <rPh sb="10" eb="12">
      <t>イナイ</t>
    </rPh>
    <rPh sb="14" eb="16">
      <t>トウテン</t>
    </rPh>
    <rPh sb="19" eb="21">
      <t>チュウモン</t>
    </rPh>
    <rPh sb="21" eb="23">
      <t>ナイヨウ</t>
    </rPh>
    <rPh sb="24" eb="26">
      <t>カクニン</t>
    </rPh>
    <rPh sb="31" eb="33">
      <t>ソウシン</t>
    </rPh>
    <phoneticPr fontId="2"/>
  </si>
  <si>
    <t>注文6</t>
    <rPh sb="0" eb="2">
      <t>チュウモン</t>
    </rPh>
    <phoneticPr fontId="2"/>
  </si>
  <si>
    <t>【380円】　引出物用手提げ袋　ホワイト</t>
    <rPh sb="11" eb="13">
      <t>テサ</t>
    </rPh>
    <rPh sb="14" eb="15">
      <t>ブクロ</t>
    </rPh>
    <phoneticPr fontId="2"/>
  </si>
  <si>
    <t>商品名</t>
    <rPh sb="0" eb="3">
      <t>ショウヒンメイ</t>
    </rPh>
    <phoneticPr fontId="2"/>
  </si>
  <si>
    <t>Z2003</t>
    <phoneticPr fontId="2"/>
  </si>
  <si>
    <t>v1.23</t>
  </si>
  <si>
    <t>価格ズレ修正</t>
    <rPh sb="0" eb="2">
      <t>カカク</t>
    </rPh>
    <rPh sb="4" eb="6">
      <t>シュウセイ</t>
    </rPh>
    <phoneticPr fontId="2"/>
  </si>
  <si>
    <t>Z2001</t>
    <phoneticPr fontId="2"/>
  </si>
  <si>
    <r>
      <t>このファイルで</t>
    </r>
    <r>
      <rPr>
        <sz val="14"/>
        <color indexed="10"/>
        <rFont val="ＭＳ Ｐゴシック"/>
        <family val="3"/>
        <charset val="128"/>
      </rPr>
      <t>40件</t>
    </r>
    <r>
      <rPr>
        <sz val="14"/>
        <rFont val="ＭＳ Ｐゴシック"/>
        <family val="3"/>
        <charset val="128"/>
      </rPr>
      <t>分までご記入いただけます。41件以上になる場合は、このファイルをコピーしてご利用下さい。</t>
    </r>
    <phoneticPr fontId="2"/>
  </si>
  <si>
    <t>027-00462-001-006</t>
  </si>
  <si>
    <t>送付先の県住１</t>
    <rPh sb="0" eb="3">
      <t>ソウフサキ</t>
    </rPh>
    <rPh sb="4" eb="5">
      <t>ケン</t>
    </rPh>
    <rPh sb="5" eb="6">
      <t>ジュウショ</t>
    </rPh>
    <phoneticPr fontId="2"/>
  </si>
  <si>
    <t>のし変更</t>
    <rPh sb="2" eb="4">
      <t>ヘンコウ</t>
    </rPh>
    <phoneticPr fontId="2"/>
  </si>
  <si>
    <t>ご依頼主様情報</t>
    <rPh sb="1" eb="4">
      <t>イライヌシ</t>
    </rPh>
    <rPh sb="4" eb="5">
      <t>サマ</t>
    </rPh>
    <rPh sb="5" eb="7">
      <t>ジョウホウ</t>
    </rPh>
    <phoneticPr fontId="2"/>
  </si>
  <si>
    <t>「郵便番号」</t>
    <rPh sb="1" eb="3">
      <t>ユウビン</t>
    </rPh>
    <rPh sb="3" eb="5">
      <t>バンゴウ</t>
    </rPh>
    <phoneticPr fontId="2"/>
  </si>
  <si>
    <t>カード</t>
  </si>
  <si>
    <t>※ご依頼主様にお届けする商品がない場合は「代金引換」はご利用いただけません。</t>
  </si>
  <si>
    <t>改行</t>
    <rPh sb="0" eb="2">
      <t>カイギョウ</t>
    </rPh>
    <phoneticPr fontId="2"/>
  </si>
  <si>
    <t>のし種類</t>
  </si>
  <si>
    <t>のしその他</t>
  </si>
  <si>
    <t>ラッピング料金もプラス</t>
    <rPh sb="5" eb="7">
      <t>リョウキン</t>
    </rPh>
    <phoneticPr fontId="2"/>
  </si>
  <si>
    <t>種類</t>
    <rPh sb="0" eb="2">
      <t>シュルイ</t>
    </rPh>
    <phoneticPr fontId="2"/>
  </si>
  <si>
    <t>ラッピング</t>
    <phoneticPr fontId="3"/>
  </si>
  <si>
    <t>セット種類</t>
    <rPh sb="3" eb="5">
      <t>シュルイ</t>
    </rPh>
    <phoneticPr fontId="2"/>
  </si>
  <si>
    <t>　※↓改行したい場所には　（改行）　とご記入下さい。</t>
    <rPh sb="3" eb="5">
      <t>カイギョウ</t>
    </rPh>
    <rPh sb="8" eb="10">
      <t>バショ</t>
    </rPh>
    <rPh sb="14" eb="16">
      <t>カイギョウ</t>
    </rPh>
    <rPh sb="20" eb="22">
      <t>キニュウ</t>
    </rPh>
    <rPh sb="22" eb="23">
      <t>クダ</t>
    </rPh>
    <phoneticPr fontId="2"/>
  </si>
  <si>
    <t>支払方法</t>
  </si>
  <si>
    <t>v2.46</t>
  </si>
  <si>
    <t>価格設定修正</t>
    <rPh sb="0" eb="2">
      <t>カカク</t>
    </rPh>
    <rPh sb="2" eb="4">
      <t>セッテイ</t>
    </rPh>
    <rPh sb="4" eb="6">
      <t>シュウセイ</t>
    </rPh>
    <phoneticPr fontId="2"/>
  </si>
  <si>
    <t>注文16</t>
    <rPh sb="0" eb="2">
      <t>チュウモン</t>
    </rPh>
    <phoneticPr fontId="2"/>
  </si>
  <si>
    <t>お電話番号</t>
  </si>
  <si>
    <t>▲ご依頼主様に一括配送の場合は、お届け先は記入しないで下さい。</t>
  </si>
  <si>
    <t>店区分</t>
    <rPh sb="0" eb="1">
      <t>ミセ</t>
    </rPh>
    <rPh sb="1" eb="3">
      <t>クブン</t>
    </rPh>
    <phoneticPr fontId="2"/>
  </si>
  <si>
    <t>送料計</t>
    <phoneticPr fontId="2"/>
  </si>
  <si>
    <r>
      <t>※「のし」「メッセージカード」が必要な場合は、「有料ラッピング」をご指定下さい。
ただし、</t>
    </r>
    <r>
      <rPr>
        <sz val="10"/>
        <color indexed="16"/>
        <rFont val="ＭＳ Ｐゴシック"/>
        <family val="2"/>
        <charset val="128"/>
      </rPr>
      <t>「定番ギフト（無料ラッピング付）」「即納対応ギフト（ラッピング料込）」</t>
    </r>
    <r>
      <rPr>
        <sz val="10"/>
        <color indexed="10"/>
        <rFont val="ＭＳ Ｐゴシック"/>
        <family val="3"/>
        <charset val="128"/>
      </rPr>
      <t>の場合は、ご指定不要です。</t>
    </r>
    <rPh sb="86" eb="88">
      <t>シテイ</t>
    </rPh>
    <rPh sb="88" eb="90">
      <t>フヨウ</t>
    </rPh>
    <phoneticPr fontId="2"/>
  </si>
  <si>
    <t>027-00462-001-007</t>
  </si>
  <si>
    <t>代引</t>
    <rPh sb="0" eb="2">
      <t>ダイビキ</t>
    </rPh>
    <phoneticPr fontId="2"/>
  </si>
  <si>
    <t>027-00462-001-011</t>
  </si>
  <si>
    <t>081-01445-001-002</t>
  </si>
  <si>
    <t>　</t>
    <phoneticPr fontId="2"/>
  </si>
  <si>
    <t>コースINDEX</t>
    <phoneticPr fontId="2"/>
  </si>
  <si>
    <t>コース</t>
    <phoneticPr fontId="2"/>
  </si>
  <si>
    <t>　</t>
    <phoneticPr fontId="2"/>
  </si>
  <si>
    <t>v2.20</t>
    <phoneticPr fontId="2"/>
  </si>
  <si>
    <t>ギフトセット更新</t>
    <rPh sb="6" eb="8">
      <t>コウシン</t>
    </rPh>
    <phoneticPr fontId="2"/>
  </si>
  <si>
    <t>-</t>
    <phoneticPr fontId="2"/>
  </si>
  <si>
    <r>
      <t>このファイルで</t>
    </r>
    <r>
      <rPr>
        <sz val="12"/>
        <color indexed="10"/>
        <rFont val="ＭＳ Ｐゴシック"/>
        <family val="2"/>
        <charset val="128"/>
      </rPr>
      <t>40件分まで</t>
    </r>
    <r>
      <rPr>
        <sz val="12"/>
        <rFont val="ＭＳ Ｐゴシック"/>
        <family val="2"/>
        <charset val="128"/>
      </rPr>
      <t>ご記入いただけます。41件以上になる場合は、このファイルをコピーしてご利用下さい。</t>
    </r>
    <phoneticPr fontId="2"/>
  </si>
  <si>
    <t>ラッピング</t>
    <phoneticPr fontId="3"/>
  </si>
  <si>
    <t>のし不要</t>
    <phoneticPr fontId="3"/>
  </si>
  <si>
    <t>入力フォームに戻る</t>
    <rPh sb="0" eb="2">
      <t>ニュウリョク</t>
    </rPh>
    <rPh sb="7" eb="8">
      <t>モド</t>
    </rPh>
    <phoneticPr fontId="2"/>
  </si>
  <si>
    <t>注文17</t>
    <rPh sb="0" eb="2">
      <t>チュウモン</t>
    </rPh>
    <phoneticPr fontId="2"/>
  </si>
  <si>
    <t>セット更新</t>
    <rPh sb="3" eb="5">
      <t>コウシン</t>
    </rPh>
    <phoneticPr fontId="2"/>
  </si>
  <si>
    <t>香りで選ぶ価格帯追加など</t>
    <rPh sb="0" eb="1">
      <t>カオ</t>
    </rPh>
    <rPh sb="3" eb="4">
      <t>エラ</t>
    </rPh>
    <rPh sb="5" eb="8">
      <t>カカクタイ</t>
    </rPh>
    <rPh sb="8" eb="10">
      <t>ツイカ</t>
    </rPh>
    <phoneticPr fontId="2"/>
  </si>
  <si>
    <t>内祝（※結婚・病気・災害以外）</t>
  </si>
  <si>
    <t>御見舞御礼</t>
  </si>
  <si>
    <t>寿</t>
  </si>
  <si>
    <t>v2.0</t>
    <phoneticPr fontId="2"/>
  </si>
  <si>
    <t>勤務先やご実家等、お届け先が左のご住所と異なる場合のみ記入下さい。</t>
    <rPh sb="0" eb="3">
      <t>キンムサキ</t>
    </rPh>
    <rPh sb="5" eb="7">
      <t>ジッカ</t>
    </rPh>
    <rPh sb="7" eb="8">
      <t>ナド</t>
    </rPh>
    <phoneticPr fontId="2"/>
  </si>
  <si>
    <t xml:space="preserve">▲メッセージカードに記載するコメントをご記入下さい。
</t>
    <rPh sb="10" eb="12">
      <t>キサイ</t>
    </rPh>
    <rPh sb="22" eb="23">
      <t>クダ</t>
    </rPh>
    <phoneticPr fontId="2"/>
  </si>
  <si>
    <t>▲商品を選択して下さい。</t>
    <rPh sb="4" eb="6">
      <t>センタク</t>
    </rPh>
    <rPh sb="8" eb="9">
      <t>クダ</t>
    </rPh>
    <phoneticPr fontId="2"/>
  </si>
  <si>
    <t>その他（右の枠にご記入下さい）</t>
    <rPh sb="4" eb="5">
      <t>ミギ</t>
    </rPh>
    <rPh sb="6" eb="7">
      <t>ワク</t>
    </rPh>
    <phoneticPr fontId="3"/>
  </si>
  <si>
    <t>手提げ袋数量</t>
    <rPh sb="0" eb="2">
      <t>テサ</t>
    </rPh>
    <rPh sb="3" eb="4">
      <t>フクロ</t>
    </rPh>
    <rPh sb="4" eb="6">
      <t>スウリョウ</t>
    </rPh>
    <phoneticPr fontId="2"/>
  </si>
  <si>
    <t>v1.11</t>
  </si>
  <si>
    <t>手提げ袋価格</t>
    <rPh sb="0" eb="2">
      <t>テサ</t>
    </rPh>
    <rPh sb="3" eb="4">
      <t>フクロ</t>
    </rPh>
    <rPh sb="4" eb="6">
      <t>カカク</t>
    </rPh>
    <phoneticPr fontId="2"/>
  </si>
  <si>
    <t>v1.25</t>
  </si>
  <si>
    <t>注文26</t>
    <rPh sb="0" eb="2">
      <t>チュウモン</t>
    </rPh>
    <phoneticPr fontId="2"/>
  </si>
  <si>
    <t>注文23</t>
    <rPh sb="0" eb="2">
      <t>チュウモン</t>
    </rPh>
    <phoneticPr fontId="2"/>
  </si>
  <si>
    <t>注文者あて累計</t>
    <rPh sb="0" eb="2">
      <t>チュウモンシャアテ</t>
    </rPh>
    <rPh sb="2" eb="3">
      <t>シャ</t>
    </rPh>
    <rPh sb="5" eb="7">
      <t>ルイケイ</t>
    </rPh>
    <phoneticPr fontId="2"/>
  </si>
  <si>
    <t>合計数量</t>
    <rPh sb="0" eb="2">
      <t>ゴウケイ</t>
    </rPh>
    <rPh sb="2" eb="3">
      <t>ケンスウ</t>
    </rPh>
    <rPh sb="3" eb="4">
      <t>リョウ</t>
    </rPh>
    <phoneticPr fontId="3"/>
  </si>
  <si>
    <r>
      <t>※「のし」「メッセージカード」は、有料ラッピングとセットになります。
ただし、</t>
    </r>
    <r>
      <rPr>
        <sz val="10"/>
        <color indexed="16"/>
        <rFont val="ＭＳ Ｐゴシック"/>
        <family val="2"/>
        <charset val="128"/>
      </rPr>
      <t>「定番ギフト（無料ラッピング付）」「即納対応ギフト（ラッピング料込）」</t>
    </r>
    <r>
      <rPr>
        <sz val="10"/>
        <color indexed="10"/>
        <rFont val="ＭＳ Ｐゴシック"/>
        <family val="3"/>
        <charset val="128"/>
      </rPr>
      <t>は、「のし」「メッセージカード」も無料です。</t>
    </r>
    <rPh sb="17" eb="19">
      <t>ユウリョウ</t>
    </rPh>
    <rPh sb="40" eb="42">
      <t>テイバン</t>
    </rPh>
    <rPh sb="57" eb="59">
      <t>ソクノウ</t>
    </rPh>
    <rPh sb="59" eb="61">
      <t>タイオウ</t>
    </rPh>
    <rPh sb="70" eb="71">
      <t>リョウ</t>
    </rPh>
    <rPh sb="71" eb="72">
      <t>コ</t>
    </rPh>
    <rPh sb="91" eb="93">
      <t>ムリョウ</t>
    </rPh>
    <phoneticPr fontId="2"/>
  </si>
  <si>
    <t>注文者住所2</t>
  </si>
  <si>
    <t>一括配送</t>
    <rPh sb="0" eb="4">
      <t>イッカツハイソウ</t>
    </rPh>
    <phoneticPr fontId="2"/>
  </si>
  <si>
    <t>Z4501</t>
    <phoneticPr fontId="2"/>
  </si>
  <si>
    <t>自社</t>
    <rPh sb="0" eb="2">
      <t>ジシャ</t>
    </rPh>
    <phoneticPr fontId="2"/>
  </si>
  <si>
    <t>のし種類</t>
    <rPh sb="2" eb="4">
      <t>シュルイ</t>
    </rPh>
    <phoneticPr fontId="3"/>
  </si>
  <si>
    <t>注文3</t>
    <rPh sb="0" eb="2">
      <t>チュウモン</t>
    </rPh>
    <phoneticPr fontId="2"/>
  </si>
  <si>
    <t>▼以下100円×個数</t>
    <phoneticPr fontId="2"/>
  </si>
  <si>
    <t>表書きなし</t>
  </si>
  <si>
    <t>内祝（※結婚）</t>
  </si>
  <si>
    <t>スイーツバスセット追加</t>
    <rPh sb="9" eb="11">
      <t>ツイカ</t>
    </rPh>
    <phoneticPr fontId="2"/>
  </si>
  <si>
    <t xml:space="preserve">▲ご依頼主様にお届けする商品がない場合は「代金引換」はご利用いただけません。
</t>
  </si>
  <si>
    <t>備考</t>
  </si>
  <si>
    <t>注文4</t>
    <rPh sb="0" eb="2">
      <t>チュウモン</t>
    </rPh>
    <phoneticPr fontId="2"/>
  </si>
  <si>
    <t>(1) ご記入後、このファイルを保存して閉じた上で、 メールに添付して info@rocce.jp まで送信して下さい。</t>
  </si>
  <si>
    <t>注文5</t>
    <rPh sb="0" eb="2">
      <t>チュウモン</t>
    </rPh>
    <phoneticPr fontId="2"/>
  </si>
  <si>
    <t>有料包装合計個数↑</t>
    <rPh sb="0" eb="2">
      <t>ユウリョウホウソウ</t>
    </rPh>
    <rPh sb="2" eb="4">
      <t>ホウソウ</t>
    </rPh>
    <rPh sb="4" eb="6">
      <t>ゴウケイ</t>
    </rPh>
    <rPh sb="6" eb="8">
      <t>コスウ</t>
    </rPh>
    <phoneticPr fontId="2"/>
  </si>
  <si>
    <t>Z2002</t>
    <phoneticPr fontId="2"/>
  </si>
  <si>
    <t>v1.00</t>
    <phoneticPr fontId="2"/>
  </si>
  <si>
    <t>届け先エラー1〜20</t>
    <rPh sb="0" eb="1">
      <t>トド</t>
    </rPh>
    <rPh sb="2" eb="3">
      <t>サキ</t>
    </rPh>
    <phoneticPr fontId="2"/>
  </si>
  <si>
    <t>注文34</t>
    <rPh sb="0" eb="2">
      <t>チュウモン</t>
    </rPh>
    <phoneticPr fontId="2"/>
  </si>
  <si>
    <t>027-00462-001-018</t>
  </si>
  <si>
    <t>027-00462-001-012</t>
  </si>
  <si>
    <t>081-00650-001-003</t>
  </si>
  <si>
    <t>即納追加</t>
    <rPh sb="0" eb="2">
      <t>ソクノウ</t>
    </rPh>
    <rPh sb="2" eb="4">
      <t>ツイカ</t>
    </rPh>
    <phoneticPr fontId="2"/>
  </si>
  <si>
    <t>オリジナルウィッシュギフト</t>
  </si>
  <si>
    <t>v2.10</t>
    <phoneticPr fontId="2"/>
  </si>
  <si>
    <t>027-00462-001-005</t>
  </si>
  <si>
    <t>027-00462-001-004</t>
  </si>
  <si>
    <t>注文2</t>
    <rPh sb="0" eb="2">
      <t>チュウモン</t>
    </rPh>
    <phoneticPr fontId="2"/>
  </si>
  <si>
    <t>不要</t>
    <rPh sb="0" eb="2">
      <t>フヨウ</t>
    </rPh>
    <phoneticPr fontId="2"/>
  </si>
  <si>
    <t>メッセージカードに
記入するコメント</t>
    <phoneticPr fontId="2"/>
  </si>
  <si>
    <t>【450円】　ハイクオリティーバッグ</t>
    <phoneticPr fontId="2"/>
  </si>
  <si>
    <t>027-01682-001-001</t>
  </si>
  <si>
    <t>027-01674-001-001</t>
  </si>
  <si>
    <t>「お電話番号」</t>
    <rPh sb="2" eb="6">
      <t>デンワバンゴウ</t>
    </rPh>
    <phoneticPr fontId="2"/>
  </si>
  <si>
    <t>新規作成</t>
    <rPh sb="0" eb="4">
      <t>シンキサクセイ</t>
    </rPh>
    <phoneticPr fontId="2"/>
  </si>
  <si>
    <t>内祝（5本結び切り／災害・病気など）</t>
    <phoneticPr fontId="2"/>
  </si>
  <si>
    <t>クレジットカード</t>
    <phoneticPr fontId="3"/>
  </si>
  <si>
    <t>代金引換</t>
  </si>
  <si>
    <t>「都道府県」</t>
    <rPh sb="1" eb="5">
      <t>トドウフケン</t>
    </rPh>
    <phoneticPr fontId="2"/>
  </si>
  <si>
    <t>一般のし</t>
    <rPh sb="0" eb="2">
      <t>イッパン</t>
    </rPh>
    <phoneticPr fontId="3"/>
  </si>
  <si>
    <t>注文9</t>
    <rPh sb="0" eb="2">
      <t>チュウモン</t>
    </rPh>
    <phoneticPr fontId="2"/>
  </si>
  <si>
    <t>依頼主届け先</t>
    <rPh sb="3" eb="4">
      <t>トド</t>
    </rPh>
    <rPh sb="5" eb="6">
      <t>サキ</t>
    </rPh>
    <phoneticPr fontId="2"/>
  </si>
  <si>
    <t>▲数量を指定して下さい。</t>
    <rPh sb="1" eb="3">
      <t>スウリョウ</t>
    </rPh>
    <rPh sb="4" eb="6">
      <t>シテイ</t>
    </rPh>
    <rPh sb="8" eb="9">
      <t>クダ</t>
    </rPh>
    <phoneticPr fontId="2"/>
  </si>
  <si>
    <t>品番</t>
  </si>
  <si>
    <t>価格</t>
  </si>
  <si>
    <t>027-00462-001-008</t>
  </si>
  <si>
    <t>別送付先TEL</t>
  </si>
  <si>
    <t>別送付先都道府県</t>
  </si>
  <si>
    <t>内祝（蝶結び／出産、新築など）</t>
    <phoneticPr fontId="2"/>
  </si>
  <si>
    <t>寿</t>
    <phoneticPr fontId="2"/>
  </si>
  <si>
    <t>御祝</t>
    <phoneticPr fontId="2"/>
  </si>
  <si>
    <t>カードコメント</t>
  </si>
  <si>
    <t>送付先名</t>
  </si>
  <si>
    <t>送付先〒</t>
  </si>
  <si>
    <t>送付先都道府県</t>
  </si>
  <si>
    <t>のしのお名前</t>
  </si>
  <si>
    <t>（×個数）　※全てのお届け先に同種のラッピングとなります。</t>
    <rPh sb="2" eb="4">
      <t>コスウ</t>
    </rPh>
    <phoneticPr fontId="2"/>
  </si>
  <si>
    <t>注文13</t>
    <rPh sb="0" eb="2">
      <t>チュウモン</t>
    </rPh>
    <phoneticPr fontId="2"/>
  </si>
  <si>
    <t>ラッピング価格</t>
    <rPh sb="5" eb="7">
      <t>カカク</t>
    </rPh>
    <phoneticPr fontId="2"/>
  </si>
  <si>
    <t>−</t>
  </si>
  <si>
    <t>依頼主総計</t>
  </si>
  <si>
    <t>▲お届け先の情報は全てご記入下さい。</t>
    <rPh sb="2" eb="3">
      <t>トド</t>
    </rPh>
    <rPh sb="4" eb="5">
      <t>サキ</t>
    </rPh>
    <rPh sb="6" eb="8">
      <t>ジョウホウ</t>
    </rPh>
    <rPh sb="9" eb="10">
      <t>スベ</t>
    </rPh>
    <rPh sb="12" eb="14">
      <t>キニュウ</t>
    </rPh>
    <rPh sb="14" eb="15">
      <t>クダ</t>
    </rPh>
    <phoneticPr fontId="2"/>
  </si>
  <si>
    <t>【商品名を選択して下さい】</t>
  </si>
  <si>
    <t>【金額を選択して下さい】</t>
  </si>
  <si>
    <t>081-00649-001-001</t>
  </si>
  <si>
    <t>081-00649-001-002</t>
  </si>
  <si>
    <t>セットの種類</t>
    <rPh sb="4" eb="6">
      <t>シュルイ</t>
    </rPh>
    <phoneticPr fontId="2"/>
  </si>
  <si>
    <t>【セットの種類を選択して下さい】</t>
    <rPh sb="8" eb="10">
      <t>センタク</t>
    </rPh>
    <rPh sb="12" eb="13">
      <t>クダ</t>
    </rPh>
    <phoneticPr fontId="2"/>
  </si>
  <si>
    <t>027-00462-001-001</t>
  </si>
  <si>
    <t>v2.43</t>
  </si>
  <si>
    <t>商品追加・削除</t>
    <rPh sb="0" eb="2">
      <t>ショウヒン</t>
    </rPh>
    <rPh sb="2" eb="4">
      <t>ツイカ</t>
    </rPh>
    <rPh sb="5" eb="7">
      <t>サクジョ</t>
    </rPh>
    <phoneticPr fontId="2"/>
  </si>
  <si>
    <t>081-01445-001-001</t>
  </si>
  <si>
    <t>お届け先1</t>
    <rPh sb="1" eb="2">
      <t>トド</t>
    </rPh>
    <rPh sb="3" eb="4">
      <t>サキ</t>
    </rPh>
    <phoneticPr fontId="2"/>
  </si>
  <si>
    <t>御礼</t>
    <phoneticPr fontId="2"/>
  </si>
  <si>
    <t>v2.03</t>
  </si>
  <si>
    <t>v2.47</t>
  </si>
  <si>
    <t>ビル名等</t>
    <rPh sb="2" eb="3">
      <t>メイ</t>
    </rPh>
    <rPh sb="3" eb="4">
      <t>ナド</t>
    </rPh>
    <phoneticPr fontId="2"/>
  </si>
  <si>
    <t>ふりがな</t>
    <phoneticPr fontId="2"/>
  </si>
  <si>
    <t>E-mal</t>
    <phoneticPr fontId="2"/>
  </si>
  <si>
    <t>カード種類</t>
  </si>
  <si>
    <t>www.rocce.jp</t>
  </si>
  <si>
    <t>オリジナルウィッシュギフト追加</t>
    <rPh sb="13" eb="15">
      <t>ツイカ</t>
    </rPh>
    <phoneticPr fontId="2"/>
  </si>
  <si>
    <t>027-00462-001-002</t>
  </si>
  <si>
    <t xml:space="preserve">▲メッセージカードは、有料ラッピングとセットになります。（有料ラッピングを指定しない場合は、メッセージカードはご指定いただけません。）
</t>
    <rPh sb="11" eb="13">
      <t>ユウリョウ</t>
    </rPh>
    <rPh sb="29" eb="31">
      <t>ユウリョウ</t>
    </rPh>
    <rPh sb="37" eb="39">
      <t>シテイ</t>
    </rPh>
    <rPh sb="42" eb="44">
      <t>バアイ</t>
    </rPh>
    <rPh sb="56" eb="58">
      <t>シテイ</t>
    </rPh>
    <phoneticPr fontId="2"/>
  </si>
  <si>
    <t>−</t>
    <phoneticPr fontId="2"/>
  </si>
  <si>
    <t>一括配送21〜40</t>
    <rPh sb="0" eb="4">
      <t>イッカツハイソウ</t>
    </rPh>
    <phoneticPr fontId="2"/>
  </si>
  <si>
    <t>のし表書き</t>
    <rPh sb="2" eb="4">
      <t>オモテガ</t>
    </rPh>
    <phoneticPr fontId="2"/>
  </si>
  <si>
    <t>ありがとう・うさぎ</t>
  </si>
  <si>
    <t>届け先</t>
    <rPh sb="0" eb="1">
      <t>トド</t>
    </rPh>
    <rPh sb="2" eb="3">
      <t>サキ</t>
    </rPh>
    <phoneticPr fontId="2"/>
  </si>
  <si>
    <t>注文30</t>
    <rPh sb="0" eb="2">
      <t>チュウモン</t>
    </rPh>
    <phoneticPr fontId="2"/>
  </si>
  <si>
    <t>のしデザイン</t>
  </si>
  <si>
    <t>数量</t>
  </si>
  <si>
    <t>●商品の内容や送料・お支払方法など、詳しくはホームページをご覧下さい。</t>
    <rPh sb="1" eb="3">
      <t>ショウヒン</t>
    </rPh>
    <phoneticPr fontId="2"/>
  </si>
  <si>
    <t>ビル名・社名等</t>
    <rPh sb="4" eb="6">
      <t>シャメイ</t>
    </rPh>
    <phoneticPr fontId="2"/>
  </si>
  <si>
    <t>別送付先郵便</t>
  </si>
  <si>
    <t>郵便</t>
    <rPh sb="0" eb="2">
      <t>ユウビン</t>
    </rPh>
    <phoneticPr fontId="2"/>
  </si>
  <si>
    <t>品番</t>
    <rPh sb="0" eb="2">
      <t>ヒンバン</t>
    </rPh>
    <phoneticPr fontId="3"/>
  </si>
  <si>
    <t>v2.32</t>
  </si>
  <si>
    <t>ラッピング追加</t>
    <rPh sb="5" eb="7">
      <t>ツイカ</t>
    </rPh>
    <phoneticPr fontId="2"/>
  </si>
  <si>
    <t>※「メッセージカード」が必要な場合は「有料ラッピング」をご指定下さい。</t>
    <phoneticPr fontId="2"/>
  </si>
  <si>
    <t>エラーリスト</t>
    <phoneticPr fontId="2"/>
  </si>
  <si>
    <t>カードコメント</t>
    <phoneticPr fontId="2"/>
  </si>
  <si>
    <t>のしデザイン</t>
    <phoneticPr fontId="2"/>
  </si>
  <si>
    <t>027-00462-001-010</t>
  </si>
  <si>
    <t xml:space="preserve">▲のしのお名前をご記入下さい。（不要の場合は「不要」とご記入下さい。）
</t>
    <rPh sb="5" eb="7">
      <t>ナマエ</t>
    </rPh>
    <rPh sb="9" eb="11">
      <t>キニュウ</t>
    </rPh>
    <rPh sb="11" eb="12">
      <t>クダ</t>
    </rPh>
    <rPh sb="16" eb="18">
      <t>フヨウ</t>
    </rPh>
    <rPh sb="19" eb="21">
      <t>バアイ</t>
    </rPh>
    <rPh sb="23" eb="25">
      <t>フヨウ</t>
    </rPh>
    <rPh sb="28" eb="30">
      <t>キニュウ</t>
    </rPh>
    <rPh sb="30" eb="31">
      <t>クダ</t>
    </rPh>
    <phoneticPr fontId="2"/>
  </si>
  <si>
    <t>注文20</t>
    <rPh sb="0" eb="2">
      <t>チュウモン</t>
    </rPh>
    <phoneticPr fontId="2"/>
  </si>
  <si>
    <t>v2.45</t>
    <phoneticPr fontId="2"/>
  </si>
  <si>
    <t>修正</t>
    <rPh sb="0" eb="2">
      <t>シュウセイ</t>
    </rPh>
    <phoneticPr fontId="2"/>
  </si>
  <si>
    <t>v1.10</t>
    <phoneticPr fontId="2"/>
  </si>
  <si>
    <t>お支払い方法</t>
    <rPh sb="1" eb="3">
      <t>シハラ</t>
    </rPh>
    <rPh sb="4" eb="6">
      <t>ホウホウ</t>
    </rPh>
    <phoneticPr fontId="2"/>
  </si>
  <si>
    <t>ふりがな</t>
    <phoneticPr fontId="2"/>
  </si>
  <si>
    <t>「ふりがな」</t>
    <phoneticPr fontId="2"/>
  </si>
  <si>
    <t>-</t>
    <phoneticPr fontId="2"/>
  </si>
  <si>
    <t>お名前</t>
    <rPh sb="1" eb="3">
      <t>ナマエ</t>
    </rPh>
    <phoneticPr fontId="2"/>
  </si>
  <si>
    <t>注文者かな</t>
  </si>
  <si>
    <t>注文者メール</t>
  </si>
  <si>
    <t>注文者ＴＥＬ</t>
  </si>
  <si>
    <t>注文者〒</t>
  </si>
  <si>
    <t>「ご住所」</t>
    <rPh sb="2" eb="4">
      <t>ジュウショ</t>
    </rPh>
    <phoneticPr fontId="2"/>
  </si>
  <si>
    <t>数量エラー</t>
    <rPh sb="0" eb="2">
      <t>スウリョウ</t>
    </rPh>
    <phoneticPr fontId="2"/>
  </si>
  <si>
    <t>ありがとう・タイル</t>
  </si>
  <si>
    <t>御歳暮</t>
  </si>
  <si>
    <t>粗品</t>
  </si>
  <si>
    <t>記念品</t>
  </si>
  <si>
    <t>寸志</t>
  </si>
  <si>
    <t>書き出し用</t>
    <rPh sb="0" eb="1">
      <t>カ</t>
    </rPh>
    <rPh sb="2" eb="3">
      <t>ダ</t>
    </rPh>
    <rPh sb="4" eb="5">
      <t>ヨウ</t>
    </rPh>
    <phoneticPr fontId="2"/>
  </si>
  <si>
    <t>その他</t>
    <phoneticPr fontId="3"/>
  </si>
  <si>
    <t>快気祝</t>
    <phoneticPr fontId="2"/>
  </si>
  <si>
    <t>内祝（10本結び切り／結婚）</t>
    <phoneticPr fontId="2"/>
  </si>
  <si>
    <t>届け先エラー21〜40</t>
    <rPh sb="0" eb="1">
      <t>トド</t>
    </rPh>
    <rPh sb="2" eb="3">
      <t>サキ</t>
    </rPh>
    <phoneticPr fontId="2"/>
  </si>
  <si>
    <t>注文18</t>
    <rPh sb="0" eb="2">
      <t>チュウモン</t>
    </rPh>
    <phoneticPr fontId="2"/>
  </si>
  <si>
    <t>注文者氏名</t>
  </si>
  <si>
    <t>ラッピングが選べるギフト（包装料別）5,000円コース</t>
  </si>
  <si>
    <t>ラッピング不要</t>
    <rPh sb="5" eb="7">
      <t>フヨウ</t>
    </rPh>
    <phoneticPr fontId="3"/>
  </si>
  <si>
    <t>注文37</t>
    <rPh sb="0" eb="2">
      <t>チュウモン</t>
    </rPh>
    <phoneticPr fontId="2"/>
  </si>
  <si>
    <t>届け先未</t>
    <rPh sb="0" eb="1">
      <t>トド</t>
    </rPh>
    <rPh sb="2" eb="3">
      <t>サキ</t>
    </rPh>
    <rPh sb="3" eb="4">
      <t>ミ</t>
    </rPh>
    <phoneticPr fontId="2"/>
  </si>
  <si>
    <t>お電話番号</t>
    <rPh sb="1" eb="5">
      <t>デンワバンゴウ</t>
    </rPh>
    <phoneticPr fontId="2"/>
  </si>
  <si>
    <t>(3) 銀行振込、またはクレジットカードでお支払いの場合は、メールに記載の手順にしたがってご入金手続きをお願いいたします。</t>
    <rPh sb="22" eb="24">
      <t>シハラ</t>
    </rPh>
    <rPh sb="26" eb="28">
      <t>バアイ</t>
    </rPh>
    <rPh sb="34" eb="36">
      <t>キサイ</t>
    </rPh>
    <rPh sb="37" eb="39">
      <t>テジュン</t>
    </rPh>
    <rPh sb="46" eb="48">
      <t>ニュウキン</t>
    </rPh>
    <rPh sb="48" eb="50">
      <t>テツヅ</t>
    </rPh>
    <rPh sb="53" eb="54">
      <t>ネガ</t>
    </rPh>
    <phoneticPr fontId="2"/>
  </si>
  <si>
    <t>(4) 出荷日をメールでお知らせさせていただきます。</t>
    <rPh sb="4" eb="6">
      <t>シュッカ</t>
    </rPh>
    <rPh sb="6" eb="7">
      <t>ビ</t>
    </rPh>
    <rPh sb="13" eb="14">
      <t>シ</t>
    </rPh>
    <phoneticPr fontId="2"/>
  </si>
  <si>
    <t>届け先情報未</t>
    <rPh sb="0" eb="1">
      <t>トド</t>
    </rPh>
    <rPh sb="2" eb="3">
      <t>サキ</t>
    </rPh>
    <rPh sb="3" eb="5">
      <t>ジョウホウ</t>
    </rPh>
    <rPh sb="5" eb="6">
      <t>ミ</t>
    </rPh>
    <phoneticPr fontId="2"/>
  </si>
  <si>
    <t>品番</t>
    <rPh sb="0" eb="2">
      <t>ヒンバン</t>
    </rPh>
    <phoneticPr fontId="2"/>
  </si>
  <si>
    <t>注文19</t>
    <rPh sb="0" eb="2">
      <t>チュウモン</t>
    </rPh>
    <phoneticPr fontId="2"/>
  </si>
  <si>
    <t>ラッピング色</t>
    <rPh sb="5" eb="6">
      <t>イロ</t>
    </rPh>
    <phoneticPr fontId="3"/>
  </si>
  <si>
    <t>注文32</t>
    <rPh sb="0" eb="2">
      <t>チュウモン</t>
    </rPh>
    <phoneticPr fontId="2"/>
  </si>
  <si>
    <t>注文11</t>
    <rPh sb="0" eb="2">
      <t>チュウモン</t>
    </rPh>
    <phoneticPr fontId="2"/>
  </si>
  <si>
    <t>ＤＭ送る</t>
    <rPh sb="2" eb="3">
      <t>オク</t>
    </rPh>
    <phoneticPr fontId="2"/>
  </si>
  <si>
    <t>別送付先住所</t>
  </si>
  <si>
    <t>別送付先別ビル名</t>
  </si>
  <si>
    <t>代引手数料</t>
    <rPh sb="0" eb="5">
      <t>ダイビキテスウリョウ</t>
    </rPh>
    <phoneticPr fontId="2"/>
  </si>
  <si>
    <t>支払方法</t>
    <rPh sb="0" eb="4">
      <t>シハライホウホウ</t>
    </rPh>
    <phoneticPr fontId="3"/>
  </si>
  <si>
    <t>合計（税込）</t>
    <rPh sb="0" eb="2">
      <t>ゴウケイ</t>
    </rPh>
    <rPh sb="3" eb="5">
      <t>ゼイコミ</t>
    </rPh>
    <phoneticPr fontId="2"/>
  </si>
  <si>
    <t>【お届け日時のご希望もこちらにご記入下さい。】　【オリジナルウィッシュギフトの内容もこちらにご記入下さい。】</t>
    <phoneticPr fontId="2"/>
  </si>
  <si>
    <t>出産内祝を内祝いに変更、メンズセット追加</t>
    <rPh sb="0" eb="2">
      <t>シュッサン</t>
    </rPh>
    <rPh sb="2" eb="4">
      <t>ウチイワ</t>
    </rPh>
    <rPh sb="5" eb="7">
      <t>ウチイワ</t>
    </rPh>
    <rPh sb="9" eb="11">
      <t>ヘンコウ</t>
    </rPh>
    <rPh sb="18" eb="20">
      <t>ツイカ</t>
    </rPh>
    <phoneticPr fontId="2"/>
  </si>
  <si>
    <t>Z4801</t>
    <phoneticPr fontId="2"/>
  </si>
  <si>
    <t>のし不要</t>
    <phoneticPr fontId="3"/>
  </si>
  <si>
    <t>内祝（※災害・病気など）</t>
  </si>
  <si>
    <t>v2.42</t>
  </si>
  <si>
    <t>メール件名修正</t>
    <rPh sb="3" eb="5">
      <t>ケンメイ</t>
    </rPh>
    <rPh sb="5" eb="7">
      <t>シュウセイ</t>
    </rPh>
    <phoneticPr fontId="2"/>
  </si>
  <si>
    <t>v2.49</t>
  </si>
  <si>
    <t>空想バスセット更新</t>
    <rPh sb="0" eb="2">
      <t>クウソウ</t>
    </rPh>
    <rPh sb="7" eb="9">
      <t>コウシン</t>
    </rPh>
    <phoneticPr fontId="2"/>
  </si>
  <si>
    <t>価格</t>
    <rPh sb="0" eb="2">
      <t>カカク</t>
    </rPh>
    <phoneticPr fontId="3"/>
  </si>
  <si>
    <t>注文10</t>
    <rPh sb="0" eb="2">
      <t>チュウモン</t>
    </rPh>
    <phoneticPr fontId="2"/>
  </si>
  <si>
    <t>注文21</t>
    <rPh sb="0" eb="2">
      <t>チュウモン</t>
    </rPh>
    <phoneticPr fontId="2"/>
  </si>
  <si>
    <t>不要</t>
    <phoneticPr fontId="3"/>
  </si>
  <si>
    <t>【200円】　パステルピンクバッグ</t>
    <phoneticPr fontId="2"/>
  </si>
  <si>
    <t>※ご注文内容の修正・変更等がございましたら早めにお知らせ願います。</t>
    <rPh sb="2" eb="4">
      <t>チュウモン</t>
    </rPh>
    <rPh sb="4" eb="6">
      <t>ナイヨウ</t>
    </rPh>
    <rPh sb="7" eb="9">
      <t>シュウセイ</t>
    </rPh>
    <rPh sb="10" eb="12">
      <t>ヘンコウ</t>
    </rPh>
    <rPh sb="12" eb="13">
      <t>トウ</t>
    </rPh>
    <rPh sb="21" eb="22">
      <t>ハヤ</t>
    </rPh>
    <rPh sb="25" eb="26">
      <t>シ</t>
    </rPh>
    <rPh sb="28" eb="29">
      <t>ネガ</t>
    </rPh>
    <phoneticPr fontId="2"/>
  </si>
  <si>
    <t>都道府県と住所つなげる＆半角</t>
    <rPh sb="0" eb="4">
      <t>トドウフケン</t>
    </rPh>
    <rPh sb="5" eb="7">
      <t>ジュウショ</t>
    </rPh>
    <rPh sb="12" eb="14">
      <t>ハンカク</t>
    </rPh>
    <phoneticPr fontId="2"/>
  </si>
  <si>
    <t>注文29</t>
    <rPh sb="0" eb="2">
      <t>チュウモン</t>
    </rPh>
    <phoneticPr fontId="2"/>
  </si>
  <si>
    <t>Z3801</t>
    <phoneticPr fontId="2"/>
  </si>
  <si>
    <t>【480円】　引出物用手提げ袋　ブルー</t>
    <phoneticPr fontId="2"/>
  </si>
  <si>
    <t>のし氏名</t>
  </si>
  <si>
    <t>【200円】　パステルブルーバッグ</t>
    <phoneticPr fontId="2"/>
  </si>
  <si>
    <t>v1.22</t>
    <phoneticPr fontId="2"/>
  </si>
  <si>
    <t>快気祝</t>
  </si>
  <si>
    <t>合計金額</t>
    <rPh sb="0" eb="2">
      <t>ゴウケイ</t>
    </rPh>
    <rPh sb="2" eb="4">
      <t>キンガク</t>
    </rPh>
    <phoneticPr fontId="3"/>
  </si>
  <si>
    <t>注文14</t>
    <rPh sb="0" eb="2">
      <t>チュウモン</t>
    </rPh>
    <phoneticPr fontId="2"/>
  </si>
  <si>
    <t>商品代金計</t>
    <rPh sb="0" eb="2">
      <t>ショウヒン</t>
    </rPh>
    <rPh sb="2" eb="4">
      <t>ダイキン</t>
    </rPh>
    <rPh sb="4" eb="5">
      <t>ケイ</t>
    </rPh>
    <phoneticPr fontId="3"/>
  </si>
  <si>
    <t>ラッピング計</t>
    <rPh sb="5" eb="6">
      <t>ケイ</t>
    </rPh>
    <phoneticPr fontId="2"/>
  </si>
  <si>
    <r>
      <t>※表示の金額は全て</t>
    </r>
    <r>
      <rPr>
        <sz val="11"/>
        <color indexed="10"/>
        <rFont val="ＭＳ Ｐゴシック"/>
        <family val="3"/>
        <charset val="128"/>
      </rPr>
      <t>税込</t>
    </r>
    <r>
      <rPr>
        <sz val="11"/>
        <rFont val="ＭＳ Ｐゴシック"/>
        <family val="2"/>
        <charset val="128"/>
      </rPr>
      <t>価格です。</t>
    </r>
    <rPh sb="7" eb="8">
      <t>スベ</t>
    </rPh>
    <phoneticPr fontId="2"/>
  </si>
  <si>
    <t>027-00462-001-014</t>
  </si>
  <si>
    <t>081-00650-001-001</t>
  </si>
  <si>
    <t>081-00650-001-002</t>
  </si>
  <si>
    <t>最上部へ戻る</t>
  </si>
  <si>
    <t>※送信後、24時間以上経過しても当店より返信メールが届かない場合は、info@rocce.jpまでご連絡下さい。</t>
    <rPh sb="1" eb="3">
      <t>ソウシン</t>
    </rPh>
    <rPh sb="3" eb="4">
      <t>ゴ</t>
    </rPh>
    <rPh sb="7" eb="9">
      <t>ジカン</t>
    </rPh>
    <rPh sb="9" eb="11">
      <t>イジョウ</t>
    </rPh>
    <rPh sb="11" eb="13">
      <t>ケイカ</t>
    </rPh>
    <rPh sb="16" eb="18">
      <t>トウテン</t>
    </rPh>
    <rPh sb="20" eb="22">
      <t>ヘンシン</t>
    </rPh>
    <rPh sb="26" eb="27">
      <t>トド</t>
    </rPh>
    <rPh sb="30" eb="32">
      <t>バアイ</t>
    </rPh>
    <rPh sb="50" eb="52">
      <t>レンラク</t>
    </rPh>
    <rPh sb="52" eb="53">
      <t>クダ</t>
    </rPh>
    <phoneticPr fontId="2"/>
  </si>
  <si>
    <t>027-00462-001-013</t>
  </si>
  <si>
    <t>注文8</t>
    <rPh sb="0" eb="2">
      <t>チュウモン</t>
    </rPh>
    <phoneticPr fontId="2"/>
  </si>
  <si>
    <t>御祝</t>
  </si>
  <si>
    <t>御礼</t>
  </si>
  <si>
    <t>御中元</t>
  </si>
  <si>
    <t>有料ラッピングの個数</t>
    <rPh sb="0" eb="2">
      <t>ユウリョウ</t>
    </rPh>
    <rPh sb="8" eb="10">
      <t>コスウ</t>
    </rPh>
    <phoneticPr fontId="2"/>
  </si>
  <si>
    <t>ラッピングが選べるギフト（包装料別）5,000円コース</t>
    <phoneticPr fontId="2"/>
  </si>
  <si>
    <t>【200円】　パステルイエローバッグ</t>
    <phoneticPr fontId="2"/>
  </si>
  <si>
    <t>のし名前</t>
    <rPh sb="2" eb="4">
      <t>ナマエ</t>
    </rPh>
    <phoneticPr fontId="2"/>
  </si>
  <si>
    <t>v2.33</t>
  </si>
  <si>
    <t>注文24</t>
    <rPh sb="0" eb="2">
      <t>チュウモン</t>
    </rPh>
    <phoneticPr fontId="2"/>
  </si>
  <si>
    <t>商品種類未</t>
    <rPh sb="2" eb="4">
      <t>シュルイ</t>
    </rPh>
    <rPh sb="4" eb="5">
      <t>ミ</t>
    </rPh>
    <phoneticPr fontId="2"/>
  </si>
  <si>
    <t>モードドロップ</t>
  </si>
  <si>
    <t>パリ</t>
  </si>
  <si>
    <t>ローズガーデン</t>
  </si>
  <si>
    <t>依頼主金額</t>
  </si>
  <si>
    <t>v2.31</t>
    <phoneticPr fontId="2"/>
  </si>
  <si>
    <t>v2.41</t>
  </si>
  <si>
    <t>セット変更</t>
    <rPh sb="3" eb="5">
      <t>ヘンコウ</t>
    </rPh>
    <phoneticPr fontId="2"/>
  </si>
  <si>
    <t>注文35</t>
    <rPh sb="0" eb="2">
      <t>チュウモン</t>
    </rPh>
    <phoneticPr fontId="2"/>
  </si>
  <si>
    <t>注文36</t>
    <rPh sb="0" eb="2">
      <t>チュウモン</t>
    </rPh>
    <phoneticPr fontId="2"/>
  </si>
  <si>
    <t>商品未</t>
    <rPh sb="2" eb="3">
      <t>ミ</t>
    </rPh>
    <phoneticPr fontId="2"/>
  </si>
  <si>
    <t>商品価格</t>
    <rPh sb="2" eb="4">
      <t>カカク</t>
    </rPh>
    <phoneticPr fontId="2"/>
  </si>
  <si>
    <t>商品エラー1〜20</t>
  </si>
  <si>
    <t>商品エラー21〜40</t>
  </si>
  <si>
    <t>商品未選択</t>
    <rPh sb="2" eb="5">
      <t>ミセンタク</t>
    </rPh>
    <phoneticPr fontId="2"/>
  </si>
  <si>
    <t>商品種類未</t>
    <rPh sb="2" eb="5">
      <t>シュルイミ</t>
    </rPh>
    <phoneticPr fontId="2"/>
  </si>
  <si>
    <t>▲商品の種類を選択して下さい。</t>
    <rPh sb="4" eb="6">
      <t>シュルイ</t>
    </rPh>
    <rPh sb="7" eb="9">
      <t>センタク</t>
    </rPh>
    <rPh sb="11" eb="12">
      <t>クダ</t>
    </rPh>
    <phoneticPr fontId="2"/>
  </si>
  <si>
    <t xml:space="preserve">▲「のし不要」の場合は、のしデザインも「のし不要」にして下さい。
</t>
    <rPh sb="4" eb="6">
      <t>フヨウ</t>
    </rPh>
    <rPh sb="8" eb="10">
      <t>バアイ</t>
    </rPh>
    <rPh sb="22" eb="24">
      <t>フヨウ</t>
    </rPh>
    <rPh sb="28" eb="29">
      <t>クダ</t>
    </rPh>
    <phoneticPr fontId="2"/>
  </si>
  <si>
    <t>消さない！</t>
    <rPh sb="0" eb="1">
      <t>ケ</t>
    </rPh>
    <phoneticPr fontId="2"/>
  </si>
  <si>
    <t>【100円】　クラフトベージュバッグ</t>
    <phoneticPr fontId="2"/>
  </si>
  <si>
    <t>Z1001</t>
    <phoneticPr fontId="2"/>
  </si>
  <si>
    <t>注文38</t>
    <rPh sb="0" eb="2">
      <t>チュウモン</t>
    </rPh>
    <phoneticPr fontId="2"/>
  </si>
  <si>
    <t>注文39</t>
    <rPh sb="0" eb="2">
      <t>チュウモン</t>
    </rPh>
    <phoneticPr fontId="2"/>
  </si>
  <si>
    <t>数量</t>
    <rPh sb="0" eb="2">
      <t>スウリョウ</t>
    </rPh>
    <phoneticPr fontId="2"/>
  </si>
  <si>
    <t>ラッピング</t>
  </si>
  <si>
    <t>コース名</t>
    <rPh sb="3" eb="4">
      <t>メイ</t>
    </rPh>
    <phoneticPr fontId="2"/>
  </si>
  <si>
    <t>エラー</t>
    <phoneticPr fontId="2"/>
  </si>
  <si>
    <t>注文15</t>
    <rPh sb="0" eb="2">
      <t>チュウモン</t>
    </rPh>
    <phoneticPr fontId="2"/>
  </si>
  <si>
    <t>数量エラー21〜40</t>
    <rPh sb="0" eb="2">
      <t>スウリョウ</t>
    </rPh>
    <phoneticPr fontId="2"/>
  </si>
  <si>
    <t>数量エラー1〜20</t>
    <rPh sb="0" eb="2">
      <t>スウリョウ</t>
    </rPh>
    <phoneticPr fontId="2"/>
  </si>
  <si>
    <t>「お名前」</t>
    <rPh sb="2" eb="4">
      <t>ナマエ</t>
    </rPh>
    <phoneticPr fontId="2"/>
  </si>
  <si>
    <t>電話</t>
    <rPh sb="0" eb="2">
      <t>デンワ</t>
    </rPh>
    <phoneticPr fontId="2"/>
  </si>
  <si>
    <t>▼以下200円×個数</t>
  </si>
  <si>
    <t>v2.52</t>
  </si>
  <si>
    <t>ラッピング計算式修正</t>
    <rPh sb="5" eb="8">
      <t>ケイサンシキ</t>
    </rPh>
    <rPh sb="8" eb="10">
      <t>シュウセイ</t>
    </rPh>
    <phoneticPr fontId="2"/>
  </si>
  <si>
    <t>081-00649-001-003</t>
  </si>
  <si>
    <t>注文者あて</t>
    <rPh sb="0" eb="3">
      <t>チュウモンシャ</t>
    </rPh>
    <phoneticPr fontId="2"/>
  </si>
  <si>
    <t>027-00462-001-003</t>
  </si>
  <si>
    <t>注文7</t>
    <rPh sb="0" eb="2">
      <t>チュウモン</t>
    </rPh>
    <phoneticPr fontId="2"/>
  </si>
  <si>
    <t>合計金額はこちらでご確認下さい。　</t>
    <phoneticPr fontId="2"/>
  </si>
  <si>
    <t>【200円】　ディープエンジバッグ</t>
    <phoneticPr fontId="2"/>
  </si>
  <si>
    <t>Z2004</t>
    <phoneticPr fontId="2"/>
  </si>
  <si>
    <t>注文12</t>
    <rPh sb="0" eb="2">
      <t>チュウモン</t>
    </rPh>
    <phoneticPr fontId="2"/>
  </si>
  <si>
    <t>花うさぎ</t>
  </si>
  <si>
    <t>つばき</t>
  </si>
  <si>
    <t>v2.40</t>
    <phoneticPr fontId="2"/>
  </si>
  <si>
    <t>ラッピング更新</t>
    <rPh sb="5" eb="7">
      <t>コウシン</t>
    </rPh>
    <phoneticPr fontId="2"/>
  </si>
  <si>
    <t>即納対応ギフト（1500円〜5000円コース/包装料込）</t>
  </si>
  <si>
    <t>名前</t>
    <rPh sb="0" eb="2">
      <t>ナマエ</t>
    </rPh>
    <phoneticPr fontId="2"/>
  </si>
  <si>
    <t>注文者住所1</t>
  </si>
  <si>
    <t>ブラウンリーフ</t>
    <phoneticPr fontId="3"/>
  </si>
  <si>
    <t>フラワー</t>
  </si>
  <si>
    <t>グリーンリーフ</t>
  </si>
  <si>
    <t>リボン</t>
  </si>
  <si>
    <t>v2.01</t>
    <phoneticPr fontId="2"/>
  </si>
  <si>
    <t>※クレジットカードの場合は、後ほどお手続き方法をお知らせいたします。</t>
    <rPh sb="14" eb="15">
      <t>ノチ</t>
    </rPh>
    <rPh sb="18" eb="20">
      <t>テツヅ</t>
    </rPh>
    <rPh sb="21" eb="23">
      <t>ホウホウ</t>
    </rPh>
    <rPh sb="25" eb="26">
      <t>シ</t>
    </rPh>
    <phoneticPr fontId="2"/>
  </si>
  <si>
    <t>即納対応ギフト（1500円〜5000円コース/包装料込）</t>
    <rPh sb="12" eb="13">
      <t>エン</t>
    </rPh>
    <rPh sb="18" eb="19">
      <t>エン</t>
    </rPh>
    <rPh sb="23" eb="25">
      <t>ホウソウ</t>
    </rPh>
    <rPh sb="25" eb="26">
      <t>リョウ</t>
    </rPh>
    <phoneticPr fontId="2"/>
  </si>
  <si>
    <t>料込）、グ付）はラッピング無料</t>
    <rPh sb="0" eb="1">
      <t>リョウ</t>
    </rPh>
    <rPh sb="1" eb="2">
      <t>リョウコ</t>
    </rPh>
    <rPh sb="5" eb="6">
      <t>ツ</t>
    </rPh>
    <rPh sb="13" eb="15">
      <t>ムリョウ</t>
    </rPh>
    <phoneticPr fontId="2"/>
  </si>
  <si>
    <t>ラッピングが選べるギフト（包装料別）1,500円コース</t>
  </si>
  <si>
    <t>ラッピングが選べるギフト（包装料別）1,500円コース</t>
    <rPh sb="13" eb="15">
      <t>ホウソウ</t>
    </rPh>
    <rPh sb="15" eb="16">
      <t>リョウ</t>
    </rPh>
    <phoneticPr fontId="2"/>
  </si>
  <si>
    <t>ラッピングが選べるギフト（包装料別）3,000円コース</t>
  </si>
  <si>
    <t>ラッピングが選べるギフト（包装料別）3,000円コース</t>
    <phoneticPr fontId="2"/>
  </si>
  <si>
    <t>注文1</t>
    <rPh sb="0" eb="2">
      <t>チュウモン</t>
    </rPh>
    <phoneticPr fontId="2"/>
  </si>
  <si>
    <t>v3.00</t>
    <phoneticPr fontId="2"/>
  </si>
  <si>
    <t>xlsxに変更</t>
    <rPh sb="0" eb="2">
      <t>ヘンコウ</t>
    </rPh>
    <phoneticPr fontId="2"/>
  </si>
  <si>
    <t>誕生日・水玉</t>
  </si>
  <si>
    <t>誕生日・和風</t>
  </si>
  <si>
    <t>誕生日・ポップ</t>
  </si>
  <si>
    <t>誕生日・カジュアル</t>
  </si>
  <si>
    <t>誕生日・エレガント</t>
  </si>
  <si>
    <t>おめでとう・デイジー</t>
  </si>
  <si>
    <t>おめでとう・タイル</t>
  </si>
  <si>
    <t>ゴールドストライプ</t>
  </si>
  <si>
    <t>v3.10</t>
    <phoneticPr fontId="2"/>
  </si>
  <si>
    <t>消費税10％</t>
    <rPh sb="0" eb="3">
      <t>％</t>
    </rPh>
    <phoneticPr fontId="2"/>
  </si>
  <si>
    <t>ローズブーケバスギフト（1,500円コース・税込1650円・包装込）</t>
    <phoneticPr fontId="2"/>
  </si>
  <si>
    <t>リラックスアロマバスギフト（1,500円コース・税込1,650円・包装込）</t>
    <phoneticPr fontId="2"/>
  </si>
  <si>
    <t>和のくつろぎバスギフト（1,500円コース・税込1,650円・包装込）</t>
    <phoneticPr fontId="2"/>
  </si>
  <si>
    <t>温泉＆薬湯ギフト（1,500円コース・税込1,650円・包装込）</t>
    <phoneticPr fontId="2"/>
  </si>
  <si>
    <t>リラックスアロマバスギフト（3,000円コース・税込3,300円・包装込）</t>
    <phoneticPr fontId="2"/>
  </si>
  <si>
    <t>ローズブーケバスギフト（3,000円コース・税込3,300円・包装込）</t>
    <phoneticPr fontId="2"/>
  </si>
  <si>
    <t>和のくつろぎバスギフト（3,000円コース・税込3,300円・包装込）</t>
    <phoneticPr fontId="2"/>
  </si>
  <si>
    <t>温泉＆薬湯ギフト（3,000円コース・税込3,300円・包装込）</t>
    <phoneticPr fontId="2"/>
  </si>
  <si>
    <t>リラックスアロマバスギフト（5,000円コース・税込5,500円・包装込）</t>
    <phoneticPr fontId="2"/>
  </si>
  <si>
    <t>ローズブーケバスギフト（5,000円コース・税込5,500円・包装込）</t>
    <phoneticPr fontId="2"/>
  </si>
  <si>
    <t>和のくつろぎバスギフト（5,000円コース・税込5,500円・包装込）</t>
    <phoneticPr fontId="2"/>
  </si>
  <si>
    <t>温泉＆薬湯ギフト（5,000円コース・税込5,500円・包装込）</t>
    <phoneticPr fontId="2"/>
  </si>
  <si>
    <t>疲労回復セット（1,500円コース・税込1,650円）</t>
  </si>
  <si>
    <t>温泉湯めぐりセット（1,500円コース・税込1,650円）</t>
  </si>
  <si>
    <t>桜づくしセット（1,500円コース・税込1,650円）</t>
  </si>
  <si>
    <t>フレッシュフルーツバスギフト（1,500円コース・税込1,650円）</t>
  </si>
  <si>
    <t>フェミニンセット（1,500円コース・税込1,650円）</t>
  </si>
  <si>
    <t>空想バスセット（1,500円コース・税込1,650円）</t>
  </si>
  <si>
    <t>ラベンダーガーデンバスギフト（1,500円コース・税込1,650円）</t>
  </si>
  <si>
    <t>疲労回復セット（3,000円コース・税込3,300円）</t>
  </si>
  <si>
    <t>温泉湯めぐりセット（3,000円コース・税込3,300円）</t>
  </si>
  <si>
    <t>桜づくしセット（3,000円コース・税込3,300円）</t>
  </si>
  <si>
    <t>フレッシュフルーツバスギフト（3,000円コース・税込3,300円）</t>
  </si>
  <si>
    <t>フェミニンセット（3,000円コース・税込3,300円）</t>
  </si>
  <si>
    <t>空想バスセット（3,000円コース・税込3,300円）</t>
  </si>
  <si>
    <t>ラベンダーガーデンバスギフト（3,000円コース・税込3,300円）</t>
  </si>
  <si>
    <t>紅白まんじゅうタオルセット（3,000円コース・税込3,300円）</t>
  </si>
  <si>
    <t>ケーキタオルセット（3,000円コース・税込3,300円）</t>
  </si>
  <si>
    <t>疲労回復セット（5,000円コース・税込5,500円）</t>
  </si>
  <si>
    <t>温泉湯めぐりセット（5,000円コース・税込5,500円）</t>
  </si>
  <si>
    <t>桜づくしセット（5,000円コース・税込5,500円）</t>
  </si>
  <si>
    <t>フレッシュフルーツバスギフト（5,000円コース・税込5,500円）</t>
  </si>
  <si>
    <t>フェミニンセット（5,000円コース・税込5,500円）</t>
  </si>
  <si>
    <t>空想バスセット（5,000円コース・税込5,500円）</t>
  </si>
  <si>
    <t>ラベンダーガーデンバスギフト（5,000円コース・税込5,500円）</t>
  </si>
  <si>
    <t>紅白まんじゅうタオルセット（5,000円コース・税込5,500円）</t>
  </si>
  <si>
    <t>ケーキタオルセット（5,000円コース・税込5,500円）</t>
  </si>
  <si>
    <t>銀行振込（PayPay銀行）</t>
    <rPh sb="0" eb="4">
      <t>ギンコウフリコミ</t>
    </rPh>
    <rPh sb="11" eb="13">
      <t>ギンコウ</t>
    </rPh>
    <phoneticPr fontId="3"/>
  </si>
  <si>
    <r>
      <t>入浴剤専門店 rocce ギフト専用 ご注文シート</t>
    </r>
    <r>
      <rPr>
        <b/>
        <sz val="10"/>
        <color indexed="9"/>
        <rFont val="ＭＳ ゴシック"/>
        <family val="3"/>
        <charset val="128"/>
      </rPr>
      <t xml:space="preserve"> </t>
    </r>
    <r>
      <rPr>
        <b/>
        <sz val="12"/>
        <color indexed="9"/>
        <rFont val="ＭＳ ゴシック"/>
        <family val="3"/>
        <charset val="128"/>
      </rPr>
      <t>Ver.3.11</t>
    </r>
    <rPh sb="0" eb="3">
      <t>ニュウヨクザイ</t>
    </rPh>
    <rPh sb="3" eb="6">
      <t>センモンテン</t>
    </rPh>
    <rPh sb="16" eb="18">
      <t>センヨウ</t>
    </rPh>
    <rPh sb="20" eb="22">
      <t>チュウモンヒョウ</t>
    </rPh>
    <phoneticPr fontId="3"/>
  </si>
  <si>
    <t>v3.11</t>
    <phoneticPr fontId="2"/>
  </si>
  <si>
    <t>PayPay銀行</t>
    <rPh sb="6" eb="8">
      <t xml:space="preserve">ギンコウ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</si>
</sst>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;[Red]&quot;¥&quot;#,##0"/>
    <numFmt numFmtId="177" formatCode="0_ "/>
    <numFmt numFmtId="178" formatCode="0&quot;個&quot;"/>
    <numFmt numFmtId="179" formatCode="&quot;¥&quot;#,##0_);[Red]&quot;¥&quot;#,##0_)"/>
  </numFmts>
  <fonts count="37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2"/>
      <charset val="128"/>
    </font>
    <font>
      <sz val="10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0"/>
      <color indexed="12"/>
      <name val="ＭＳ Ｐゴシック"/>
      <family val="2"/>
      <charset val="128"/>
    </font>
    <font>
      <sz val="14"/>
      <color indexed="16"/>
      <name val="ＭＳ Ｐゴシック"/>
      <family val="3"/>
      <charset val="128"/>
    </font>
    <font>
      <sz val="12"/>
      <color indexed="10"/>
      <name val="ＭＳ Ｐゴシック"/>
      <family val="2"/>
      <charset val="128"/>
    </font>
    <font>
      <sz val="14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6"/>
      <name val="ＭＳ ゴシック"/>
      <family val="3"/>
      <charset val="128"/>
    </font>
    <font>
      <sz val="12"/>
      <name val="ＭＳ Ｐゴシック"/>
      <family val="2"/>
      <charset val="128"/>
    </font>
    <font>
      <sz val="14"/>
      <name val="ＭＳ Ｐゴシック"/>
      <family val="3"/>
      <charset val="128"/>
    </font>
    <font>
      <b/>
      <sz val="18"/>
      <color indexed="9"/>
      <name val="ＭＳ ゴシック"/>
      <family val="3"/>
      <charset val="128"/>
    </font>
    <font>
      <sz val="11"/>
      <name val="ＭＳ Ｐゴシック"/>
      <family val="2"/>
      <charset val="128"/>
    </font>
    <font>
      <sz val="14"/>
      <color indexed="9"/>
      <name val="ＭＳ Ｐゴシック"/>
      <family val="3"/>
      <charset val="128"/>
    </font>
    <font>
      <sz val="14"/>
      <color indexed="9"/>
      <name val="ＭＳ ゴシック"/>
      <family val="3"/>
      <charset val="128"/>
    </font>
    <font>
      <u/>
      <sz val="18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0"/>
      <color indexed="9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6"/>
      <color indexed="20"/>
      <name val="ＭＳ Ｐゴシック"/>
      <family val="2"/>
      <charset val="128"/>
    </font>
    <font>
      <u/>
      <sz val="12"/>
      <color indexed="10"/>
      <name val="ＭＳ Ｐゴシック"/>
      <family val="2"/>
      <charset val="128"/>
    </font>
    <font>
      <u/>
      <sz val="16"/>
      <color indexed="10"/>
      <name val="ＭＳ Ｐゴシック"/>
      <family val="2"/>
      <charset val="128"/>
    </font>
    <font>
      <sz val="10"/>
      <color indexed="61"/>
      <name val="ＭＳ Ｐゴシック"/>
      <family val="2"/>
      <charset val="128"/>
    </font>
    <font>
      <sz val="10"/>
      <color indexed="16"/>
      <name val="ＭＳ Ｐゴシック"/>
      <family val="2"/>
      <charset val="128"/>
    </font>
    <font>
      <sz val="10"/>
      <color rgb="FF000000"/>
      <name val="Osaka"/>
      <family val="2"/>
      <charset val="128"/>
    </font>
    <font>
      <sz val="12"/>
      <color rgb="FFFF0000"/>
      <name val="ＭＳ Ｐゴシック"/>
      <family val="2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6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medium">
        <color indexed="64"/>
      </right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/>
      <diagonal/>
    </border>
    <border>
      <left style="medium">
        <color indexed="64"/>
      </left>
      <right style="thin">
        <color indexed="55"/>
      </right>
      <top/>
      <bottom/>
      <diagonal/>
    </border>
    <border>
      <left style="medium">
        <color indexed="64"/>
      </left>
      <right style="thin">
        <color indexed="55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/>
      <bottom style="thick">
        <color indexed="9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335">
    <xf numFmtId="0" fontId="0" fillId="0" borderId="0" xfId="0"/>
    <xf numFmtId="0" fontId="5" fillId="0" borderId="0" xfId="0" applyFont="1"/>
    <xf numFmtId="0" fontId="5" fillId="2" borderId="2" xfId="0" applyFont="1" applyFill="1" applyBorder="1"/>
    <xf numFmtId="0" fontId="5" fillId="3" borderId="2" xfId="0" applyFont="1" applyFill="1" applyBorder="1"/>
    <xf numFmtId="0" fontId="5" fillId="4" borderId="2" xfId="0" applyFont="1" applyFill="1" applyBorder="1"/>
    <xf numFmtId="0" fontId="5" fillId="5" borderId="2" xfId="0" applyFont="1" applyFill="1" applyBorder="1"/>
    <xf numFmtId="0" fontId="5" fillId="6" borderId="2" xfId="0" applyFont="1" applyFill="1" applyBorder="1"/>
    <xf numFmtId="0" fontId="5" fillId="7" borderId="2" xfId="0" applyFont="1" applyFill="1" applyBorder="1"/>
    <xf numFmtId="49" fontId="7" fillId="5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 textRotation="255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left" vertical="center" indent="1"/>
      <protection hidden="1"/>
    </xf>
    <xf numFmtId="0" fontId="16" fillId="0" borderId="0" xfId="0" applyFont="1" applyAlignment="1">
      <alignment wrapText="1"/>
    </xf>
    <xf numFmtId="0" fontId="12" fillId="0" borderId="0" xfId="0" applyFont="1" applyAlignment="1">
      <alignment vertical="top"/>
    </xf>
    <xf numFmtId="0" fontId="16" fillId="0" borderId="0" xfId="0" applyFont="1" applyAlignment="1"/>
    <xf numFmtId="0" fontId="5" fillId="8" borderId="0" xfId="0" applyFont="1" applyFill="1" applyAlignment="1" applyProtection="1">
      <alignment vertical="center"/>
      <protection hidden="1"/>
    </xf>
    <xf numFmtId="0" fontId="5" fillId="8" borderId="0" xfId="0" applyFont="1" applyFill="1" applyAlignment="1" applyProtection="1">
      <alignment horizontal="center" vertical="center"/>
      <protection hidden="1"/>
    </xf>
    <xf numFmtId="0" fontId="11" fillId="8" borderId="0" xfId="0" applyFont="1" applyFill="1" applyAlignment="1" applyProtection="1">
      <alignment vertical="center"/>
      <protection hidden="1"/>
    </xf>
    <xf numFmtId="0" fontId="12" fillId="8" borderId="0" xfId="0" applyFont="1" applyFill="1" applyAlignment="1" applyProtection="1">
      <alignment horizontal="right" vertical="center"/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0" fontId="12" fillId="8" borderId="0" xfId="0" applyFont="1" applyFill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vertical="center"/>
      <protection hidden="1"/>
    </xf>
    <xf numFmtId="0" fontId="7" fillId="5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horizontal="center" wrapText="1"/>
    </xf>
    <xf numFmtId="0" fontId="7" fillId="5" borderId="3" xfId="0" applyNumberFormat="1" applyFont="1" applyFill="1" applyBorder="1" applyAlignment="1"/>
    <xf numFmtId="0" fontId="7" fillId="3" borderId="3" xfId="0" applyNumberFormat="1" applyFont="1" applyFill="1" applyBorder="1" applyAlignment="1"/>
    <xf numFmtId="0" fontId="5" fillId="0" borderId="0" xfId="0" applyFont="1" applyFill="1" applyBorder="1"/>
    <xf numFmtId="0" fontId="16" fillId="8" borderId="0" xfId="0" applyFont="1" applyFill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16" fillId="8" borderId="0" xfId="0" applyFont="1" applyFill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0" fontId="16" fillId="8" borderId="0" xfId="0" applyFont="1" applyFill="1" applyAlignment="1" applyProtection="1">
      <alignment horizontal="left" vertical="top"/>
      <protection hidden="1"/>
    </xf>
    <xf numFmtId="0" fontId="16" fillId="0" borderId="0" xfId="0" applyFont="1" applyAlignment="1" applyProtection="1">
      <alignment horizontal="left" vertical="top"/>
      <protection hidden="1"/>
    </xf>
    <xf numFmtId="0" fontId="15" fillId="0" borderId="4" xfId="0" applyFont="1" applyBorder="1" applyAlignment="1" applyProtection="1">
      <alignment vertical="center"/>
      <protection hidden="1"/>
    </xf>
    <xf numFmtId="0" fontId="5" fillId="9" borderId="2" xfId="0" applyFont="1" applyFill="1" applyBorder="1"/>
    <xf numFmtId="49" fontId="5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top"/>
    </xf>
    <xf numFmtId="0" fontId="12" fillId="8" borderId="0" xfId="0" applyFont="1" applyFill="1" applyAlignment="1" applyProtection="1">
      <alignment vertical="center"/>
      <protection hidden="1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0" fontId="12" fillId="8" borderId="0" xfId="0" applyFont="1" applyFill="1" applyAlignment="1" applyProtection="1">
      <alignment horizontal="left" vertical="center" indent="1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24" fillId="0" borderId="4" xfId="0" applyFont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24" fillId="0" borderId="0" xfId="0" applyFont="1" applyFill="1" applyAlignment="1" applyProtection="1">
      <alignment vertical="center"/>
      <protection hidden="1"/>
    </xf>
    <xf numFmtId="0" fontId="5" fillId="0" borderId="6" xfId="0" applyFont="1" applyBorder="1" applyAlignment="1" applyProtection="1">
      <alignment horizontal="left" vertical="top" wrapText="1" shrinkToFit="1"/>
      <protection hidden="1"/>
    </xf>
    <xf numFmtId="0" fontId="0" fillId="0" borderId="7" xfId="0" applyBorder="1" applyAlignment="1">
      <alignment horizontal="left" vertical="top" wrapText="1" shrinkToFit="1"/>
    </xf>
    <xf numFmtId="0" fontId="24" fillId="8" borderId="0" xfId="0" applyFont="1" applyFill="1" applyAlignment="1" applyProtection="1">
      <alignment vertical="center"/>
      <protection hidden="1"/>
    </xf>
    <xf numFmtId="0" fontId="19" fillId="8" borderId="0" xfId="0" applyFont="1" applyFill="1" applyAlignment="1" applyProtection="1">
      <alignment horizontal="left"/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8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0" fontId="19" fillId="8" borderId="0" xfId="0" applyFont="1" applyFill="1" applyAlignment="1" applyProtection="1">
      <alignment horizontal="left" vertical="top"/>
      <protection hidden="1"/>
    </xf>
    <xf numFmtId="0" fontId="19" fillId="0" borderId="0" xfId="0" applyFont="1" applyAlignment="1" applyProtection="1">
      <alignment horizontal="left" vertical="top"/>
      <protection hidden="1"/>
    </xf>
    <xf numFmtId="0" fontId="24" fillId="8" borderId="0" xfId="0" applyNumberFormat="1" applyFont="1" applyFill="1" applyAlignment="1" applyProtection="1">
      <alignment vertical="center"/>
      <protection hidden="1"/>
    </xf>
    <xf numFmtId="0" fontId="24" fillId="8" borderId="0" xfId="0" applyFont="1" applyFill="1" applyAlignment="1" applyProtection="1">
      <protection hidden="1"/>
    </xf>
    <xf numFmtId="176" fontId="24" fillId="8" borderId="0" xfId="0" applyNumberFormat="1" applyFont="1" applyFill="1" applyAlignment="1" applyProtection="1">
      <alignment horizontal="left" vertical="center"/>
      <protection hidden="1"/>
    </xf>
    <xf numFmtId="0" fontId="24" fillId="8" borderId="0" xfId="0" applyFont="1" applyFill="1" applyAlignment="1" applyProtection="1">
      <alignment horizontal="left" vertical="center"/>
      <protection hidden="1"/>
    </xf>
    <xf numFmtId="0" fontId="20" fillId="10" borderId="8" xfId="0" applyFont="1" applyFill="1" applyBorder="1" applyAlignment="1">
      <alignment horizontal="left" vertical="center" indent="1"/>
    </xf>
    <xf numFmtId="0" fontId="19" fillId="10" borderId="9" xfId="0" applyFont="1" applyFill="1" applyBorder="1" applyAlignment="1">
      <alignment horizontal="left" vertical="center" indent="1"/>
    </xf>
    <xf numFmtId="0" fontId="5" fillId="0" borderId="0" xfId="0" applyFont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5" fillId="7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18" fillId="0" borderId="0" xfId="0" applyFont="1"/>
    <xf numFmtId="0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9" borderId="2" xfId="0" applyFont="1" applyFill="1" applyBorder="1" applyAlignment="1">
      <alignment horizontal="center"/>
    </xf>
    <xf numFmtId="14" fontId="18" fillId="0" borderId="0" xfId="0" applyNumberFormat="1" applyFont="1"/>
    <xf numFmtId="0" fontId="5" fillId="2" borderId="2" xfId="0" applyFont="1" applyFill="1" applyBorder="1" applyAlignment="1"/>
    <xf numFmtId="0" fontId="5" fillId="2" borderId="2" xfId="0" applyNumberFormat="1" applyFont="1" applyFill="1" applyBorder="1" applyAlignment="1"/>
    <xf numFmtId="49" fontId="7" fillId="0" borderId="0" xfId="0" applyNumberFormat="1" applyFont="1" applyFill="1" applyAlignment="1">
      <alignment horizontal="center"/>
    </xf>
    <xf numFmtId="0" fontId="7" fillId="5" borderId="2" xfId="0" applyFont="1" applyFill="1" applyBorder="1"/>
    <xf numFmtId="0" fontId="7" fillId="0" borderId="0" xfId="0" applyNumberFormat="1" applyFont="1" applyFill="1"/>
    <xf numFmtId="0" fontId="7" fillId="3" borderId="2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0" fillId="0" borderId="1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4" xfId="0" applyFont="1" applyBorder="1" applyAlignment="1" applyProtection="1">
      <alignment vertical="center"/>
      <protection hidden="1"/>
    </xf>
    <xf numFmtId="14" fontId="27" fillId="0" borderId="0" xfId="0" applyNumberFormat="1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9" fillId="8" borderId="0" xfId="0" applyFont="1" applyFill="1" applyAlignment="1" applyProtection="1">
      <alignment vertical="center"/>
      <protection hidden="1"/>
    </xf>
    <xf numFmtId="0" fontId="19" fillId="8" borderId="0" xfId="0" applyFont="1" applyFill="1" applyAlignment="1" applyProtection="1">
      <alignment horizontal="right" vertical="center"/>
      <protection hidden="1"/>
    </xf>
    <xf numFmtId="0" fontId="24" fillId="8" borderId="0" xfId="0" applyFont="1" applyFill="1" applyAlignment="1" applyProtection="1">
      <alignment horizontal="right" vertical="center"/>
      <protection hidden="1"/>
    </xf>
    <xf numFmtId="0" fontId="5" fillId="3" borderId="2" xfId="0" applyFont="1" applyFill="1" applyBorder="1" applyAlignment="1"/>
    <xf numFmtId="0" fontId="5" fillId="3" borderId="2" xfId="0" applyNumberFormat="1" applyFont="1" applyFill="1" applyBorder="1" applyAlignment="1"/>
    <xf numFmtId="0" fontId="5" fillId="11" borderId="2" xfId="0" applyFont="1" applyFill="1" applyBorder="1" applyAlignment="1"/>
    <xf numFmtId="0" fontId="5" fillId="11" borderId="2" xfId="0" applyFont="1" applyFill="1" applyBorder="1"/>
    <xf numFmtId="0" fontId="7" fillId="3" borderId="10" xfId="0" applyFont="1" applyFill="1" applyBorder="1"/>
    <xf numFmtId="0" fontId="7" fillId="5" borderId="2" xfId="0" applyNumberFormat="1" applyFont="1" applyFill="1" applyBorder="1"/>
    <xf numFmtId="0" fontId="24" fillId="0" borderId="11" xfId="0" applyFont="1" applyBorder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2" borderId="2" xfId="0" applyFont="1" applyFill="1" applyBorder="1" applyAlignment="1">
      <alignment horizontal="left"/>
    </xf>
    <xf numFmtId="0" fontId="7" fillId="12" borderId="0" xfId="0" applyFont="1" applyFill="1" applyBorder="1" applyAlignment="1" applyProtection="1">
      <alignment vertical="center" wrapText="1"/>
      <protection hidden="1"/>
    </xf>
    <xf numFmtId="179" fontId="14" fillId="9" borderId="12" xfId="0" applyNumberFormat="1" applyFont="1" applyFill="1" applyBorder="1" applyAlignment="1" applyProtection="1">
      <alignment horizontal="center" vertical="center" wrapText="1"/>
      <protection hidden="1"/>
    </xf>
    <xf numFmtId="179" fontId="14" fillId="9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13" borderId="14" xfId="0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13" borderId="16" xfId="0" applyFill="1" applyBorder="1" applyAlignment="1">
      <alignment horizontal="right" vertical="center"/>
    </xf>
    <xf numFmtId="0" fontId="6" fillId="13" borderId="17" xfId="0" applyFont="1" applyFill="1" applyBorder="1" applyAlignment="1" applyProtection="1">
      <alignment horizontal="center" vertical="center" wrapText="1"/>
      <protection hidden="1"/>
    </xf>
    <xf numFmtId="0" fontId="6" fillId="13" borderId="18" xfId="0" applyFont="1" applyFill="1" applyBorder="1" applyAlignment="1" applyProtection="1">
      <alignment horizontal="center" vertical="center" wrapText="1"/>
      <protection hidden="1"/>
    </xf>
    <xf numFmtId="0" fontId="5" fillId="6" borderId="19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0" fontId="5" fillId="6" borderId="12" xfId="0" applyFont="1" applyFill="1" applyBorder="1" applyAlignment="1" applyProtection="1">
      <alignment horizontal="center" vertical="center"/>
      <protection hidden="1"/>
    </xf>
    <xf numFmtId="0" fontId="5" fillId="6" borderId="20" xfId="0" applyFont="1" applyFill="1" applyBorder="1" applyAlignment="1" applyProtection="1">
      <alignment horizontal="center" vertical="center"/>
      <protection hidden="1"/>
    </xf>
    <xf numFmtId="0" fontId="5" fillId="6" borderId="21" xfId="0" applyFont="1" applyFill="1" applyBorder="1" applyAlignment="1" applyProtection="1">
      <alignment horizontal="center" vertical="center"/>
      <protection hidden="1"/>
    </xf>
    <xf numFmtId="0" fontId="5" fillId="6" borderId="22" xfId="0" applyFont="1" applyFill="1" applyBorder="1" applyAlignment="1" applyProtection="1">
      <alignment horizontal="center" vertical="center"/>
      <protection hidden="1"/>
    </xf>
    <xf numFmtId="0" fontId="5" fillId="6" borderId="23" xfId="0" applyFont="1" applyFill="1" applyBorder="1" applyAlignment="1" applyProtection="1">
      <alignment horizontal="center" vertical="center"/>
      <protection hidden="1"/>
    </xf>
    <xf numFmtId="0" fontId="5" fillId="6" borderId="24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right" vertical="center"/>
      <protection hidden="1"/>
    </xf>
    <xf numFmtId="176" fontId="10" fillId="9" borderId="5" xfId="0" applyNumberFormat="1" applyFont="1" applyFill="1" applyBorder="1" applyAlignment="1" applyProtection="1">
      <alignment horizontal="right" vertical="center"/>
      <protection hidden="1"/>
    </xf>
    <xf numFmtId="176" fontId="10" fillId="9" borderId="25" xfId="0" applyNumberFormat="1" applyFont="1" applyFill="1" applyBorder="1" applyAlignment="1" applyProtection="1">
      <alignment horizontal="right" vertical="center"/>
      <protection hidden="1"/>
    </xf>
    <xf numFmtId="176" fontId="10" fillId="9" borderId="26" xfId="0" applyNumberFormat="1" applyFont="1" applyFill="1" applyBorder="1" applyAlignment="1" applyProtection="1">
      <alignment horizontal="right" vertical="center"/>
      <protection hidden="1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9" fillId="13" borderId="27" xfId="1" applyFont="1" applyFill="1" applyBorder="1" applyAlignment="1" applyProtection="1">
      <alignment horizontal="center" vertical="center"/>
      <protection hidden="1"/>
    </xf>
    <xf numFmtId="0" fontId="5" fillId="13" borderId="6" xfId="0" applyFont="1" applyFill="1" applyBorder="1" applyAlignment="1" applyProtection="1">
      <alignment horizontal="center" vertical="center"/>
      <protection hidden="1"/>
    </xf>
    <xf numFmtId="0" fontId="5" fillId="13" borderId="28" xfId="0" applyFont="1" applyFill="1" applyBorder="1" applyAlignment="1" applyProtection="1">
      <alignment horizontal="right" vertical="center"/>
      <protection hidden="1"/>
    </xf>
    <xf numFmtId="0" fontId="5" fillId="13" borderId="29" xfId="0" applyFont="1" applyFill="1" applyBorder="1" applyAlignment="1" applyProtection="1">
      <alignment horizontal="right" vertical="center"/>
      <protection hidden="1"/>
    </xf>
    <xf numFmtId="0" fontId="5" fillId="13" borderId="1" xfId="0" applyFont="1" applyFill="1" applyBorder="1" applyAlignment="1" applyProtection="1">
      <alignment horizontal="right" vertical="center"/>
      <protection hidden="1"/>
    </xf>
    <xf numFmtId="0" fontId="5" fillId="13" borderId="27" xfId="0" applyFont="1" applyFill="1" applyBorder="1" applyAlignment="1" applyProtection="1">
      <alignment horizontal="center" vertical="center"/>
      <protection hidden="1"/>
    </xf>
    <xf numFmtId="0" fontId="5" fillId="13" borderId="13" xfId="0" applyFont="1" applyFill="1" applyBorder="1" applyAlignment="1" applyProtection="1">
      <alignment horizontal="center" vertical="center"/>
      <protection hidden="1"/>
    </xf>
    <xf numFmtId="49" fontId="5" fillId="13" borderId="1" xfId="0" applyNumberFormat="1" applyFont="1" applyFill="1" applyBorder="1" applyAlignment="1" applyProtection="1">
      <alignment horizontal="center" vertical="center"/>
      <protection hidden="1"/>
    </xf>
    <xf numFmtId="0" fontId="5" fillId="9" borderId="2" xfId="0" applyFont="1" applyFill="1" applyBorder="1" applyAlignment="1">
      <alignment horizontal="right"/>
    </xf>
    <xf numFmtId="0" fontId="5" fillId="9" borderId="2" xfId="0" applyFont="1" applyFill="1" applyBorder="1" applyAlignment="1">
      <alignment horizontal="left"/>
    </xf>
    <xf numFmtId="177" fontId="5" fillId="9" borderId="2" xfId="0" applyNumberFormat="1" applyFont="1" applyFill="1" applyBorder="1"/>
    <xf numFmtId="179" fontId="24" fillId="8" borderId="0" xfId="0" applyNumberFormat="1" applyFont="1" applyFill="1" applyAlignment="1" applyProtection="1">
      <alignment vertical="center"/>
      <protection hidden="1"/>
    </xf>
    <xf numFmtId="0" fontId="1" fillId="0" borderId="0" xfId="0" applyFont="1"/>
    <xf numFmtId="0" fontId="29" fillId="0" borderId="0" xfId="0" applyFont="1" applyProtection="1">
      <protection hidden="1"/>
    </xf>
    <xf numFmtId="0" fontId="0" fillId="0" borderId="0" xfId="0" applyProtection="1">
      <protection hidden="1"/>
    </xf>
    <xf numFmtId="0" fontId="7" fillId="12" borderId="30" xfId="0" applyFont="1" applyFill="1" applyBorder="1" applyAlignment="1" applyProtection="1">
      <alignment vertical="center" wrapText="1"/>
      <protection hidden="1"/>
    </xf>
    <xf numFmtId="0" fontId="33" fillId="12" borderId="30" xfId="0" applyFont="1" applyFill="1" applyBorder="1" applyAlignment="1" applyProtection="1">
      <alignment vertical="center"/>
      <protection hidden="1"/>
    </xf>
    <xf numFmtId="49" fontId="7" fillId="5" borderId="31" xfId="0" applyNumberFormat="1" applyFont="1" applyFill="1" applyBorder="1" applyAlignment="1">
      <alignment horizontal="center"/>
    </xf>
    <xf numFmtId="0" fontId="7" fillId="5" borderId="31" xfId="0" applyNumberFormat="1" applyFont="1" applyFill="1" applyBorder="1"/>
    <xf numFmtId="0" fontId="5" fillId="2" borderId="0" xfId="0" applyFont="1" applyFill="1"/>
    <xf numFmtId="0" fontId="13" fillId="0" borderId="0" xfId="0" applyFont="1"/>
    <xf numFmtId="0" fontId="4" fillId="6" borderId="24" xfId="1" applyFill="1" applyBorder="1" applyAlignment="1" applyProtection="1">
      <alignment horizontal="center" vertical="center"/>
      <protection hidden="1"/>
    </xf>
    <xf numFmtId="0" fontId="24" fillId="8" borderId="0" xfId="0" applyFont="1" applyFill="1" applyBorder="1" applyAlignment="1" applyProtection="1">
      <alignment vertical="center"/>
      <protection hidden="1"/>
    </xf>
    <xf numFmtId="49" fontId="5" fillId="0" borderId="0" xfId="0" applyNumberFormat="1" applyFont="1" applyBorder="1" applyAlignment="1" applyProtection="1">
      <alignment horizontal="left" vertical="center" wrapText="1"/>
      <protection hidden="1"/>
    </xf>
    <xf numFmtId="49" fontId="0" fillId="0" borderId="0" xfId="0" applyNumberFormat="1" applyBorder="1" applyAlignment="1" applyProtection="1">
      <alignment horizontal="left" vertical="center" wrapText="1"/>
      <protection hidden="1"/>
    </xf>
    <xf numFmtId="49" fontId="29" fillId="0" borderId="0" xfId="0" applyNumberFormat="1" applyFont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4" fillId="8" borderId="0" xfId="1" applyFill="1" applyAlignment="1" applyProtection="1">
      <alignment horizontal="right" vertical="center"/>
      <protection hidden="1"/>
    </xf>
    <xf numFmtId="0" fontId="8" fillId="0" borderId="0" xfId="0" applyFont="1"/>
    <xf numFmtId="0" fontId="15" fillId="13" borderId="63" xfId="0" applyFont="1" applyFill="1" applyBorder="1" applyAlignment="1" applyProtection="1">
      <alignment horizontal="center" vertical="center" textRotation="255"/>
      <protection hidden="1"/>
    </xf>
    <xf numFmtId="0" fontId="0" fillId="13" borderId="64" xfId="0" applyFill="1" applyBorder="1" applyAlignment="1" applyProtection="1">
      <alignment horizontal="center" vertical="center" textRotation="255"/>
      <protection hidden="1"/>
    </xf>
    <xf numFmtId="0" fontId="0" fillId="13" borderId="65" xfId="0" applyFill="1" applyBorder="1" applyAlignment="1" applyProtection="1">
      <alignment horizontal="center" vertical="center" textRotation="255"/>
      <protection hidden="1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49" xfId="0" applyNumberFormat="1" applyBorder="1" applyAlignment="1" applyProtection="1">
      <alignment horizontal="left" vertical="center"/>
      <protection locked="0"/>
    </xf>
    <xf numFmtId="49" fontId="5" fillId="0" borderId="13" xfId="0" applyNumberFormat="1" applyFont="1" applyBorder="1" applyAlignment="1" applyProtection="1">
      <alignment horizontal="left" vertical="center"/>
      <protection locked="0"/>
    </xf>
    <xf numFmtId="49" fontId="0" fillId="0" borderId="45" xfId="0" applyNumberFormat="1" applyBorder="1" applyAlignment="1" applyProtection="1">
      <alignment horizontal="left" vertical="center"/>
      <protection locked="0"/>
    </xf>
    <xf numFmtId="49" fontId="0" fillId="0" borderId="37" xfId="0" applyNumberFormat="1" applyBorder="1" applyAlignment="1" applyProtection="1">
      <alignment horizontal="left" vertical="center"/>
      <protection locked="0"/>
    </xf>
    <xf numFmtId="49" fontId="5" fillId="0" borderId="6" xfId="0" applyNumberFormat="1" applyFont="1" applyFill="1" applyBorder="1" applyAlignment="1" applyProtection="1">
      <alignment horizontal="left" vertical="center"/>
      <protection locked="0"/>
    </xf>
    <xf numFmtId="49" fontId="0" fillId="0" borderId="7" xfId="0" applyNumberFormat="1" applyFill="1" applyBorder="1" applyAlignment="1" applyProtection="1">
      <alignment horizontal="left" vertical="center"/>
      <protection locked="0"/>
    </xf>
    <xf numFmtId="49" fontId="0" fillId="0" borderId="49" xfId="0" applyNumberFormat="1" applyFill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left" vertical="center"/>
      <protection locked="0"/>
    </xf>
    <xf numFmtId="49" fontId="0" fillId="0" borderId="34" xfId="0" applyNumberFormat="1" applyFill="1" applyBorder="1" applyAlignment="1" applyProtection="1">
      <alignment horizontal="left" vertical="center"/>
      <protection locked="0"/>
    </xf>
    <xf numFmtId="49" fontId="0" fillId="0" borderId="47" xfId="0" applyNumberFormat="1" applyFill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vertical="center"/>
      <protection hidden="1"/>
    </xf>
    <xf numFmtId="0" fontId="0" fillId="0" borderId="34" xfId="0" applyBorder="1" applyAlignment="1" applyProtection="1">
      <alignment vertical="center"/>
      <protection hidden="1"/>
    </xf>
    <xf numFmtId="0" fontId="0" fillId="0" borderId="35" xfId="0" applyBorder="1" applyAlignment="1" applyProtection="1">
      <alignment vertical="center"/>
      <protection hidden="1"/>
    </xf>
    <xf numFmtId="0" fontId="0" fillId="0" borderId="0" xfId="0" applyAlignment="1"/>
    <xf numFmtId="0" fontId="21" fillId="14" borderId="38" xfId="1" applyFont="1" applyFill="1" applyBorder="1" applyAlignment="1" applyProtection="1">
      <alignment horizontal="center" vertical="center"/>
      <protection hidden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15" borderId="42" xfId="0" applyFont="1" applyFill="1" applyBorder="1" applyAlignment="1">
      <alignment horizontal="left" vertical="center" indent="1"/>
    </xf>
    <xf numFmtId="0" fontId="18" fillId="0" borderId="43" xfId="0" applyFont="1" applyBorder="1" applyAlignment="1">
      <alignment horizontal="left" vertical="center" indent="1"/>
    </xf>
    <xf numFmtId="0" fontId="18" fillId="0" borderId="44" xfId="0" applyFont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79" fontId="14" fillId="9" borderId="13" xfId="2" applyNumberFormat="1" applyFont="1" applyFill="1" applyBorder="1" applyAlignment="1" applyProtection="1">
      <alignment horizontal="center" vertical="center" wrapText="1"/>
      <protection hidden="1"/>
    </xf>
    <xf numFmtId="179" fontId="14" fillId="9" borderId="37" xfId="2" applyNumberFormat="1" applyFont="1" applyFill="1" applyBorder="1" applyAlignment="1" applyProtection="1">
      <alignment horizontal="center" vertical="center" wrapText="1"/>
      <protection hidden="1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32" xfId="0" applyNumberFormat="1" applyBorder="1" applyAlignment="1" applyProtection="1">
      <alignment horizontal="left" vertical="center" wrapText="1"/>
      <protection locked="0"/>
    </xf>
    <xf numFmtId="49" fontId="4" fillId="0" borderId="13" xfId="1" applyNumberFormat="1" applyFont="1" applyBorder="1" applyAlignment="1" applyProtection="1">
      <alignment horizontal="left" vertical="center" wrapText="1"/>
      <protection locked="0"/>
    </xf>
    <xf numFmtId="49" fontId="0" fillId="0" borderId="45" xfId="0" applyNumberFormat="1" applyBorder="1" applyAlignment="1" applyProtection="1">
      <alignment horizontal="left" vertical="center" wrapText="1"/>
      <protection locked="0"/>
    </xf>
    <xf numFmtId="49" fontId="0" fillId="0" borderId="46" xfId="0" applyNumberFormat="1" applyBorder="1" applyAlignment="1" applyProtection="1">
      <alignment horizontal="left" vertical="center" wrapText="1"/>
      <protection locked="0"/>
    </xf>
    <xf numFmtId="0" fontId="16" fillId="15" borderId="43" xfId="0" applyFont="1" applyFill="1" applyBorder="1" applyAlignment="1">
      <alignment horizontal="left" vertical="center" indent="1"/>
    </xf>
    <xf numFmtId="0" fontId="16" fillId="15" borderId="8" xfId="0" applyFont="1" applyFill="1" applyBorder="1" applyAlignment="1">
      <alignment horizontal="left" vertical="center" indent="1"/>
    </xf>
    <xf numFmtId="0" fontId="16" fillId="15" borderId="9" xfId="0" applyFont="1" applyFill="1" applyBorder="1" applyAlignment="1">
      <alignment horizontal="left" vertical="center" indent="1"/>
    </xf>
    <xf numFmtId="0" fontId="21" fillId="14" borderId="42" xfId="1" applyFont="1" applyFill="1" applyBorder="1" applyAlignment="1" applyProtection="1">
      <alignment horizontal="center" vertical="center"/>
      <protection hidden="1"/>
    </xf>
    <xf numFmtId="0" fontId="0" fillId="0" borderId="4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0" fontId="12" fillId="15" borderId="42" xfId="0" applyFont="1" applyFill="1" applyBorder="1" applyAlignment="1">
      <alignment horizontal="left" vertical="center" wrapText="1" indent="1"/>
    </xf>
    <xf numFmtId="0" fontId="16" fillId="0" borderId="43" xfId="0" applyFont="1" applyBorder="1" applyAlignment="1">
      <alignment horizontal="left" vertical="center" wrapText="1" indent="1"/>
    </xf>
    <xf numFmtId="0" fontId="16" fillId="0" borderId="8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16" fillId="0" borderId="43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left" vertical="center" indent="1"/>
    </xf>
    <xf numFmtId="0" fontId="16" fillId="15" borderId="42" xfId="0" applyFont="1" applyFill="1" applyBorder="1" applyAlignment="1">
      <alignment horizontal="left" vertical="center" wrapText="1" indent="1"/>
    </xf>
    <xf numFmtId="0" fontId="5" fillId="0" borderId="6" xfId="0" applyFont="1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32" xfId="0" applyBorder="1" applyAlignment="1" applyProtection="1">
      <alignment vertical="center"/>
      <protection hidden="1"/>
    </xf>
    <xf numFmtId="49" fontId="26" fillId="15" borderId="42" xfId="1" applyNumberFormat="1" applyFont="1" applyFill="1" applyBorder="1" applyAlignment="1" applyProtection="1">
      <alignment horizontal="left" vertical="center" wrapText="1" indent="1"/>
    </xf>
    <xf numFmtId="49" fontId="26" fillId="15" borderId="43" xfId="1" applyNumberFormat="1" applyFont="1" applyFill="1" applyBorder="1" applyAlignment="1" applyProtection="1">
      <alignment horizontal="left" vertical="center" wrapText="1" indent="1"/>
    </xf>
    <xf numFmtId="49" fontId="26" fillId="15" borderId="8" xfId="1" applyNumberFormat="1" applyFont="1" applyFill="1" applyBorder="1" applyAlignment="1" applyProtection="1">
      <alignment horizontal="left" vertical="center" wrapText="1" indent="1"/>
    </xf>
    <xf numFmtId="49" fontId="26" fillId="15" borderId="9" xfId="1" applyNumberFormat="1" applyFont="1" applyFill="1" applyBorder="1" applyAlignment="1" applyProtection="1">
      <alignment horizontal="left" vertical="center" wrapText="1" indent="1"/>
    </xf>
    <xf numFmtId="49" fontId="5" fillId="0" borderId="6" xfId="1" applyNumberFormat="1" applyFont="1" applyFill="1" applyBorder="1" applyAlignment="1" applyProtection="1">
      <alignment horizontal="left" vertical="center"/>
      <protection locked="0"/>
    </xf>
    <xf numFmtId="49" fontId="18" fillId="0" borderId="7" xfId="0" applyNumberFormat="1" applyFont="1" applyFill="1" applyBorder="1" applyAlignment="1" applyProtection="1">
      <alignment horizontal="left" vertical="center"/>
      <protection locked="0"/>
    </xf>
    <xf numFmtId="49" fontId="18" fillId="0" borderId="49" xfId="0" applyNumberFormat="1" applyFont="1" applyFill="1" applyBorder="1" applyAlignment="1" applyProtection="1">
      <alignment horizontal="left" vertical="center"/>
      <protection locked="0"/>
    </xf>
    <xf numFmtId="0" fontId="5" fillId="6" borderId="33" xfId="0" applyFont="1" applyFill="1" applyBorder="1" applyAlignment="1" applyProtection="1">
      <alignment horizontal="center" vertical="center"/>
      <protection hidden="1"/>
    </xf>
    <xf numFmtId="0" fontId="5" fillId="6" borderId="47" xfId="0" applyFont="1" applyFill="1" applyBorder="1" applyAlignment="1" applyProtection="1">
      <alignment horizontal="center" vertical="center"/>
      <protection hidden="1"/>
    </xf>
    <xf numFmtId="179" fontId="14" fillId="9" borderId="13" xfId="0" applyNumberFormat="1" applyFont="1" applyFill="1" applyBorder="1" applyAlignment="1" applyProtection="1">
      <alignment horizontal="center" vertical="center" wrapText="1"/>
      <protection hidden="1"/>
    </xf>
    <xf numFmtId="179" fontId="0" fillId="9" borderId="45" xfId="0" applyNumberFormat="1" applyFill="1" applyBorder="1" applyAlignment="1">
      <alignment horizontal="center" vertical="center" wrapText="1"/>
    </xf>
    <xf numFmtId="179" fontId="0" fillId="9" borderId="37" xfId="0" applyNumberFormat="1" applyFill="1" applyBorder="1" applyAlignment="1">
      <alignment horizontal="center" vertical="center" wrapText="1"/>
    </xf>
    <xf numFmtId="0" fontId="8" fillId="6" borderId="50" xfId="0" applyFont="1" applyFill="1" applyBorder="1" applyAlignment="1" applyProtection="1">
      <alignment horizontal="center" vertical="center"/>
      <protection hidden="1"/>
    </xf>
    <xf numFmtId="0" fontId="0" fillId="6" borderId="7" xfId="0" applyFill="1" applyBorder="1" applyAlignment="1">
      <alignment vertical="center"/>
    </xf>
    <xf numFmtId="0" fontId="0" fillId="6" borderId="32" xfId="0" applyFill="1" applyBorder="1" applyAlignment="1">
      <alignment vertical="center"/>
    </xf>
    <xf numFmtId="0" fontId="6" fillId="13" borderId="33" xfId="0" applyFont="1" applyFill="1" applyBorder="1" applyAlignment="1" applyProtection="1">
      <alignment horizontal="center" vertical="center" wrapText="1"/>
      <protection hidden="1"/>
    </xf>
    <xf numFmtId="0" fontId="0" fillId="13" borderId="35" xfId="0" applyFill="1" applyBorder="1" applyAlignment="1">
      <alignment horizontal="center" vertical="center" wrapText="1"/>
    </xf>
    <xf numFmtId="179" fontId="14" fillId="9" borderId="36" xfId="0" applyNumberFormat="1" applyFont="1" applyFill="1" applyBorder="1" applyAlignment="1" applyProtection="1">
      <alignment horizontal="center" vertical="center" wrapText="1"/>
      <protection hidden="1"/>
    </xf>
    <xf numFmtId="179" fontId="0" fillId="9" borderId="46" xfId="0" applyNumberFormat="1" applyFill="1" applyBorder="1" applyAlignment="1">
      <alignment horizontal="center" vertical="center" wrapText="1"/>
    </xf>
    <xf numFmtId="0" fontId="6" fillId="13" borderId="51" xfId="0" applyFont="1" applyFill="1" applyBorder="1" applyAlignment="1" applyProtection="1">
      <alignment horizontal="center" vertical="center" wrapText="1"/>
      <protection hidden="1"/>
    </xf>
    <xf numFmtId="0" fontId="0" fillId="13" borderId="52" xfId="0" applyFill="1" applyBorder="1" applyAlignment="1">
      <alignment horizontal="center" vertical="center" wrapText="1"/>
    </xf>
    <xf numFmtId="0" fontId="0" fillId="13" borderId="53" xfId="0" applyFill="1" applyBorder="1" applyAlignment="1">
      <alignment horizontal="center" vertical="center" wrapText="1"/>
    </xf>
    <xf numFmtId="49" fontId="0" fillId="0" borderId="32" xfId="0" applyNumberFormat="1" applyBorder="1" applyAlignment="1" applyProtection="1">
      <alignment horizontal="left" vertical="center"/>
      <protection locked="0"/>
    </xf>
    <xf numFmtId="0" fontId="6" fillId="13" borderId="66" xfId="0" applyFont="1" applyFill="1" applyBorder="1" applyAlignment="1" applyProtection="1">
      <alignment horizontal="center" vertical="center"/>
      <protection hidden="1"/>
    </xf>
    <xf numFmtId="0" fontId="0" fillId="13" borderId="53" xfId="0" applyFill="1" applyBorder="1" applyAlignment="1">
      <alignment horizontal="center" vertical="center"/>
    </xf>
    <xf numFmtId="0" fontId="15" fillId="6" borderId="33" xfId="0" applyFont="1" applyFill="1" applyBorder="1" applyAlignment="1" applyProtection="1">
      <alignment horizontal="center" vertical="center" textRotation="255"/>
      <protection hidden="1"/>
    </xf>
    <xf numFmtId="0" fontId="15" fillId="6" borderId="50" xfId="0" applyFont="1" applyFill="1" applyBorder="1" applyAlignment="1" applyProtection="1">
      <alignment horizontal="center" vertical="center" textRotation="255"/>
      <protection hidden="1"/>
    </xf>
    <xf numFmtId="0" fontId="15" fillId="6" borderId="36" xfId="0" applyFont="1" applyFill="1" applyBorder="1" applyAlignment="1" applyProtection="1">
      <alignment horizontal="center" vertical="center" textRotation="255"/>
      <protection hidden="1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49" fontId="0" fillId="0" borderId="34" xfId="0" applyNumberFormat="1" applyBorder="1" applyAlignment="1" applyProtection="1">
      <alignment horizontal="left" vertical="center"/>
      <protection locked="0"/>
    </xf>
    <xf numFmtId="49" fontId="0" fillId="0" borderId="35" xfId="0" applyNumberFormat="1" applyBorder="1" applyAlignment="1" applyProtection="1">
      <alignment horizontal="left" vertical="center"/>
      <protection locked="0"/>
    </xf>
    <xf numFmtId="49" fontId="5" fillId="0" borderId="32" xfId="0" applyNumberFormat="1" applyFont="1" applyBorder="1" applyAlignment="1" applyProtection="1">
      <alignment horizontal="left" vertical="center"/>
      <protection locked="0"/>
    </xf>
    <xf numFmtId="0" fontId="26" fillId="8" borderId="15" xfId="1" applyFont="1" applyFill="1" applyBorder="1" applyAlignment="1" applyProtection="1">
      <alignment horizontal="left" vertical="center" wrapText="1"/>
      <protection hidden="1"/>
    </xf>
    <xf numFmtId="0" fontId="16" fillId="0" borderId="15" xfId="0" applyFont="1" applyBorder="1" applyAlignment="1">
      <alignment vertical="center"/>
    </xf>
    <xf numFmtId="0" fontId="6" fillId="13" borderId="53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15" fillId="6" borderId="33" xfId="0" applyFont="1" applyFill="1" applyBorder="1" applyAlignment="1" applyProtection="1">
      <alignment horizontal="center" vertical="center" wrapText="1"/>
      <protection hidden="1"/>
    </xf>
    <xf numFmtId="0" fontId="15" fillId="6" borderId="34" xfId="0" applyFont="1" applyFill="1" applyBorder="1" applyAlignment="1" applyProtection="1">
      <alignment horizontal="center" wrapText="1"/>
      <protection hidden="1"/>
    </xf>
    <xf numFmtId="0" fontId="15" fillId="6" borderId="35" xfId="0" applyFont="1" applyFill="1" applyBorder="1" applyAlignment="1" applyProtection="1">
      <alignment horizontal="center" wrapText="1"/>
      <protection hidden="1"/>
    </xf>
    <xf numFmtId="0" fontId="0" fillId="0" borderId="7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178" fontId="14" fillId="9" borderId="36" xfId="0" applyNumberFormat="1" applyFont="1" applyFill="1" applyBorder="1" applyAlignment="1" applyProtection="1">
      <alignment horizontal="center" vertical="center"/>
      <protection hidden="1"/>
    </xf>
    <xf numFmtId="178" fontId="10" fillId="9" borderId="37" xfId="0" applyNumberFormat="1" applyFont="1" applyFill="1" applyBorder="1" applyAlignment="1">
      <alignment horizontal="center" vertical="center"/>
    </xf>
    <xf numFmtId="0" fontId="30" fillId="12" borderId="0" xfId="1" applyFont="1" applyFill="1" applyBorder="1" applyAlignment="1" applyProtection="1">
      <alignment horizontal="right" vertical="center" shrinkToFit="1"/>
      <protection hidden="1"/>
    </xf>
    <xf numFmtId="0" fontId="30" fillId="12" borderId="0" xfId="1" applyFont="1" applyFill="1" applyBorder="1" applyAlignment="1" applyProtection="1">
      <alignment vertical="center"/>
    </xf>
    <xf numFmtId="49" fontId="17" fillId="12" borderId="0" xfId="0" applyNumberFormat="1" applyFont="1" applyFill="1" applyBorder="1" applyAlignment="1" applyProtection="1">
      <alignment vertical="center"/>
      <protection hidden="1"/>
    </xf>
    <xf numFmtId="0" fontId="0" fillId="12" borderId="0" xfId="0" applyFill="1" applyBorder="1" applyAlignment="1">
      <alignment vertical="center"/>
    </xf>
    <xf numFmtId="0" fontId="31" fillId="8" borderId="0" xfId="1" applyFont="1" applyFill="1" applyAlignment="1" applyProtection="1">
      <alignment horizontal="left" vertical="center" wrapText="1"/>
      <protection hidden="1"/>
    </xf>
    <xf numFmtId="0" fontId="15" fillId="0" borderId="0" xfId="0" applyFont="1" applyBorder="1" applyAlignment="1">
      <alignment horizontal="left" vertical="center" wrapText="1"/>
    </xf>
    <xf numFmtId="0" fontId="32" fillId="0" borderId="0" xfId="1" applyFont="1" applyAlignment="1" applyProtection="1">
      <alignment horizontal="right" vertical="center" wrapText="1"/>
      <protection hidden="1"/>
    </xf>
    <xf numFmtId="0" fontId="32" fillId="0" borderId="0" xfId="1" applyFont="1" applyAlignment="1" applyProtection="1">
      <alignment horizontal="right"/>
      <protection hidden="1"/>
    </xf>
    <xf numFmtId="0" fontId="32" fillId="0" borderId="54" xfId="1" applyFont="1" applyBorder="1" applyAlignment="1" applyProtection="1">
      <alignment horizontal="right"/>
      <protection hidden="1"/>
    </xf>
    <xf numFmtId="0" fontId="4" fillId="0" borderId="54" xfId="1" applyBorder="1" applyAlignment="1" applyProtection="1">
      <alignment horizontal="left" vertical="top"/>
    </xf>
    <xf numFmtId="0" fontId="4" fillId="0" borderId="54" xfId="1" applyBorder="1" applyAlignment="1" applyProtection="1">
      <alignment vertical="top"/>
    </xf>
    <xf numFmtId="49" fontId="5" fillId="0" borderId="34" xfId="0" applyNumberFormat="1" applyFont="1" applyFill="1" applyBorder="1" applyAlignment="1" applyProtection="1">
      <alignment horizontal="left" vertical="center"/>
      <protection locked="0"/>
    </xf>
    <xf numFmtId="49" fontId="5" fillId="0" borderId="47" xfId="0" applyNumberFormat="1" applyFont="1" applyFill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vertical="center"/>
      <protection hidden="1"/>
    </xf>
    <xf numFmtId="0" fontId="5" fillId="0" borderId="35" xfId="0" applyFont="1" applyBorder="1" applyAlignment="1" applyProtection="1">
      <alignment vertical="center"/>
      <protection hidden="1"/>
    </xf>
    <xf numFmtId="0" fontId="4" fillId="6" borderId="55" xfId="1" applyFill="1" applyBorder="1" applyAlignment="1" applyProtection="1">
      <alignment horizontal="center" vertical="center"/>
      <protection hidden="1"/>
    </xf>
    <xf numFmtId="0" fontId="4" fillId="6" borderId="56" xfId="1" applyFill="1" applyBorder="1" applyAlignment="1" applyProtection="1">
      <alignment vertical="center"/>
      <protection hidden="1"/>
    </xf>
    <xf numFmtId="0" fontId="4" fillId="0" borderId="57" xfId="1" applyBorder="1" applyAlignment="1" applyProtection="1">
      <alignment vertical="center"/>
      <protection hidden="1"/>
    </xf>
    <xf numFmtId="0" fontId="4" fillId="0" borderId="58" xfId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horizontal="left" vertical="center" wrapText="1" shrinkToFit="1"/>
    </xf>
    <xf numFmtId="0" fontId="0" fillId="0" borderId="7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49" fontId="5" fillId="0" borderId="49" xfId="0" applyNumberFormat="1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6" borderId="59" xfId="0" applyFont="1" applyFill="1" applyBorder="1" applyAlignment="1" applyProtection="1">
      <alignment horizontal="center" vertical="center"/>
      <protection hidden="1"/>
    </xf>
    <xf numFmtId="0" fontId="5" fillId="0" borderId="60" xfId="0" applyFont="1" applyBorder="1" applyAlignment="1" applyProtection="1">
      <alignment horizontal="center" vertical="center"/>
      <protection hidden="1"/>
    </xf>
    <xf numFmtId="0" fontId="5" fillId="0" borderId="61" xfId="0" applyFont="1" applyBorder="1" applyAlignment="1" applyProtection="1">
      <alignment horizontal="left" vertical="top"/>
      <protection locked="0"/>
    </xf>
    <xf numFmtId="0" fontId="5" fillId="0" borderId="54" xfId="0" applyFont="1" applyBorder="1" applyAlignment="1" applyProtection="1">
      <alignment horizontal="left" vertical="top"/>
      <protection locked="0"/>
    </xf>
    <xf numFmtId="0" fontId="5" fillId="0" borderId="62" xfId="0" applyFont="1" applyBorder="1" applyAlignment="1" applyProtection="1">
      <alignment horizontal="left" vertical="top"/>
      <protection locked="0"/>
    </xf>
    <xf numFmtId="0" fontId="8" fillId="8" borderId="54" xfId="0" applyFont="1" applyFill="1" applyBorder="1" applyAlignment="1" applyProtection="1">
      <alignment vertical="center" wrapText="1"/>
      <protection hidden="1"/>
    </xf>
    <xf numFmtId="0" fontId="15" fillId="0" borderId="54" xfId="0" applyFont="1" applyBorder="1" applyAlignment="1">
      <alignment vertical="center"/>
    </xf>
    <xf numFmtId="0" fontId="5" fillId="6" borderId="50" xfId="0" applyFont="1" applyFill="1" applyBorder="1" applyAlignment="1" applyProtection="1">
      <alignment horizontal="center" vertical="center"/>
      <protection hidden="1"/>
    </xf>
    <xf numFmtId="0" fontId="5" fillId="6" borderId="49" xfId="0" applyFont="1" applyFill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left" vertical="center" wrapText="1" indent="1"/>
      <protection hidden="1"/>
    </xf>
    <xf numFmtId="0" fontId="5" fillId="0" borderId="35" xfId="0" applyFont="1" applyBorder="1" applyAlignment="1" applyProtection="1">
      <alignment horizontal="left" vertical="center" wrapText="1" indent="1"/>
      <protection hidden="1"/>
    </xf>
    <xf numFmtId="0" fontId="16" fillId="13" borderId="48" xfId="0" applyFont="1" applyFill="1" applyBorder="1" applyAlignment="1" applyProtection="1">
      <alignment horizontal="left" vertical="center" indent="2"/>
      <protection hidden="1"/>
    </xf>
    <xf numFmtId="0" fontId="0" fillId="13" borderId="14" xfId="0" applyFill="1" applyBorder="1" applyAlignment="1">
      <alignment horizontal="left" vertical="center" indent="2"/>
    </xf>
    <xf numFmtId="0" fontId="5" fillId="0" borderId="6" xfId="0" applyFont="1" applyBorder="1" applyAlignment="1" applyProtection="1">
      <protection hidden="1"/>
    </xf>
    <xf numFmtId="0" fontId="0" fillId="0" borderId="49" xfId="0" applyBorder="1" applyAlignment="1" applyProtection="1">
      <protection hidden="1"/>
    </xf>
    <xf numFmtId="0" fontId="15" fillId="13" borderId="63" xfId="0" applyFont="1" applyFill="1" applyBorder="1" applyAlignment="1" applyProtection="1">
      <alignment horizontal="center" vertical="center"/>
      <protection hidden="1"/>
    </xf>
    <xf numFmtId="0" fontId="0" fillId="13" borderId="64" xfId="0" applyFill="1" applyBorder="1" applyAlignment="1" applyProtection="1">
      <alignment horizontal="center" vertical="center"/>
      <protection hidden="1"/>
    </xf>
    <xf numFmtId="0" fontId="0" fillId="13" borderId="65" xfId="0" applyFill="1" applyBorder="1" applyAlignment="1" applyProtection="1">
      <alignment horizontal="center" vertical="center"/>
      <protection hidden="1"/>
    </xf>
    <xf numFmtId="0" fontId="21" fillId="16" borderId="0" xfId="1" applyFont="1" applyFill="1" applyBorder="1" applyAlignment="1" applyProtection="1">
      <alignment horizontal="center" vertical="center"/>
      <protection hidden="1"/>
    </xf>
    <xf numFmtId="0" fontId="22" fillId="16" borderId="0" xfId="0" applyFont="1" applyFill="1" applyBorder="1" applyAlignment="1">
      <alignment vertical="center"/>
    </xf>
    <xf numFmtId="0" fontId="21" fillId="14" borderId="4" xfId="1" applyFont="1" applyFill="1" applyBorder="1" applyAlignment="1" applyProtection="1">
      <alignment horizontal="center" vertical="center"/>
      <protection hidden="1"/>
    </xf>
    <xf numFmtId="0" fontId="22" fillId="0" borderId="4" xfId="0" applyFont="1" applyBorder="1" applyAlignment="1">
      <alignment vertical="center"/>
    </xf>
    <xf numFmtId="0" fontId="23" fillId="0" borderId="0" xfId="0" applyFont="1" applyAlignment="1">
      <alignment horizontal="left" vertical="top" wrapText="1"/>
    </xf>
    <xf numFmtId="0" fontId="23" fillId="0" borderId="67" xfId="0" applyFont="1" applyBorder="1" applyAlignment="1">
      <alignment horizontal="left" vertical="top" wrapText="1"/>
    </xf>
    <xf numFmtId="0" fontId="16" fillId="15" borderId="0" xfId="0" applyFont="1" applyFill="1" applyBorder="1" applyAlignment="1" applyProtection="1">
      <alignment horizontal="center" vertical="center"/>
      <protection hidden="1"/>
    </xf>
    <xf numFmtId="0" fontId="0" fillId="15" borderId="0" xfId="0" applyFill="1" applyBorder="1" applyAlignment="1">
      <alignment horizontal="center"/>
    </xf>
    <xf numFmtId="0" fontId="5" fillId="0" borderId="44" xfId="0" applyFont="1" applyBorder="1" applyAlignment="1" applyProtection="1">
      <alignment vertical="center"/>
      <protection hidden="1"/>
    </xf>
    <xf numFmtId="0" fontId="0" fillId="0" borderId="44" xfId="0" applyBorder="1" applyAlignment="1">
      <alignment vertical="center"/>
    </xf>
    <xf numFmtId="49" fontId="5" fillId="0" borderId="45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hidden="1"/>
    </xf>
    <xf numFmtId="49" fontId="8" fillId="0" borderId="6" xfId="0" applyNumberFormat="1" applyFont="1" applyBorder="1" applyAlignment="1" applyProtection="1">
      <alignment horizontal="left" vertical="center" wrapText="1" shrinkToFit="1"/>
    </xf>
    <xf numFmtId="0" fontId="13" fillId="0" borderId="7" xfId="0" applyFont="1" applyBorder="1" applyAlignment="1" applyProtection="1">
      <alignment vertical="center"/>
    </xf>
    <xf numFmtId="0" fontId="13" fillId="0" borderId="32" xfId="0" applyFont="1" applyBorder="1" applyAlignment="1" applyProtection="1">
      <alignment vertical="center"/>
    </xf>
    <xf numFmtId="0" fontId="0" fillId="6" borderId="57" xfId="0" applyFill="1" applyBorder="1" applyAlignment="1" applyProtection="1">
      <alignment horizontal="center" vertical="center" wrapText="1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32" xfId="0" applyBorder="1" applyAlignment="1" applyProtection="1">
      <alignment vertical="top"/>
      <protection locked="0"/>
    </xf>
    <xf numFmtId="49" fontId="5" fillId="0" borderId="7" xfId="0" applyNumberFormat="1" applyFont="1" applyFill="1" applyBorder="1" applyAlignment="1" applyProtection="1">
      <alignment horizontal="left" vertical="center"/>
      <protection locked="0"/>
    </xf>
    <xf numFmtId="49" fontId="5" fillId="0" borderId="49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32" xfId="0" applyFont="1" applyBorder="1" applyAlignment="1" applyProtection="1">
      <alignment vertical="center"/>
      <protection hidden="1"/>
    </xf>
    <xf numFmtId="0" fontId="15" fillId="13" borderId="64" xfId="0" applyFont="1" applyFill="1" applyBorder="1" applyAlignment="1" applyProtection="1">
      <alignment horizontal="center" vertical="center" textRotation="255"/>
      <protection hidden="1"/>
    </xf>
    <xf numFmtId="0" fontId="15" fillId="13" borderId="65" xfId="0" applyFont="1" applyFill="1" applyBorder="1" applyAlignment="1" applyProtection="1">
      <alignment horizontal="center" vertical="center" textRotation="255"/>
      <protection hidden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4C6B7"/>
      <rgbColor rgb="000000D4"/>
      <rgbColor rgb="00FDFBCA"/>
      <rgbColor rgb="00F3C2DC"/>
      <rgbColor rgb="00EFDED4"/>
      <rgbColor rgb="00900000"/>
      <rgbColor rgb="00006411"/>
      <rgbColor rgb="00000090"/>
      <rgbColor rgb="0090713A"/>
      <rgbColor rgb="00FFFF00"/>
      <rgbColor rgb="00008080"/>
      <rgbColor rgb="00E6E6E6"/>
      <rgbColor rgb="00808080"/>
      <rgbColor rgb="00C4DADA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B09C8A"/>
      <rgbColor rgb="00A6C4BC"/>
      <rgbColor rgb="0080655F"/>
      <rgbColor rgb="00FFFFE6"/>
      <rgbColor rgb="00D6E3E0"/>
      <rgbColor rgb="00FFE6F3"/>
      <rgbColor rgb="00F7F5EF"/>
      <rgbColor rgb="00FFF3E6"/>
      <rgbColor rgb="003366FF"/>
      <rgbColor rgb="0033CCCC"/>
      <rgbColor rgb="0099CC00"/>
      <rgbColor rgb="00FFF5C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57B6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8" dropStyle="combo" dx="15" fmlaLink="DATA!$D$90" fmlaRange="DATA!$D$41:$D$43" sel="1" val="0"/>
</file>

<file path=xl/ctrlProps/ctrlProp10.xml><?xml version="1.0" encoding="utf-8"?>
<formControlPr xmlns="http://schemas.microsoft.com/office/spreadsheetml/2009/9/main" objectType="Drop" dropLines="84" dropStyle="combo" dx="15" fmlaLink="DATA!$B$102" fmlaRange="DATA!$C$2:$C$9" sel="1" val="0"/>
</file>

<file path=xl/ctrlProps/ctrlProp100.xml><?xml version="1.0" encoding="utf-8"?>
<formControlPr xmlns="http://schemas.microsoft.com/office/spreadsheetml/2009/9/main" objectType="Spin" dx="16" fmlaLink="$J$166" max="30000" page="10" val="0"/>
</file>

<file path=xl/ctrlProps/ctrlProp101.xml><?xml version="1.0" encoding="utf-8"?>
<formControlPr xmlns="http://schemas.microsoft.com/office/spreadsheetml/2009/9/main" objectType="CheckBox" fmlaLink="DATA!$H$124" lockText="1" noThreeD="1"/>
</file>

<file path=xl/ctrlProps/ctrlProp102.xml><?xml version="1.0" encoding="utf-8"?>
<formControlPr xmlns="http://schemas.microsoft.com/office/spreadsheetml/2009/9/main" objectType="Drop" dropLines="76" dropStyle="combo" dx="15" fmlaLink="DATA!$B$125" fmlaRange="DATA!$C$2:$C$9" sel="1" val="0"/>
</file>

<file path=xl/ctrlProps/ctrlProp103.xml><?xml version="1.0" encoding="utf-8"?>
<formControlPr xmlns="http://schemas.microsoft.com/office/spreadsheetml/2009/9/main" objectType="Drop" dropLines="76" dropStyle="combo" dx="15" fmlaLink="DATA!$D$125" fmlaRange="DATA!$B$881:$B$908" sel="1" val="0"/>
</file>

<file path=xl/ctrlProps/ctrlProp104.xml><?xml version="1.0" encoding="utf-8"?>
<formControlPr xmlns="http://schemas.microsoft.com/office/spreadsheetml/2009/9/main" objectType="Spin" dx="16" fmlaLink="$J$172" max="30000" page="10" val="0"/>
</file>

<file path=xl/ctrlProps/ctrlProp105.xml><?xml version="1.0" encoding="utf-8"?>
<formControlPr xmlns="http://schemas.microsoft.com/office/spreadsheetml/2009/9/main" objectType="CheckBox" fmlaLink="DATA!$H$125" lockText="1" noThreeD="1"/>
</file>

<file path=xl/ctrlProps/ctrlProp106.xml><?xml version="1.0" encoding="utf-8"?>
<formControlPr xmlns="http://schemas.microsoft.com/office/spreadsheetml/2009/9/main" objectType="Drop" dropLines="76" dropStyle="combo" dx="15" fmlaLink="DATA!$B$126" fmlaRange="DATA!$C$2:$C$9" sel="1" val="0"/>
</file>

<file path=xl/ctrlProps/ctrlProp107.xml><?xml version="1.0" encoding="utf-8"?>
<formControlPr xmlns="http://schemas.microsoft.com/office/spreadsheetml/2009/9/main" objectType="Drop" dropLines="76" dropStyle="combo" dx="15" fmlaLink="DATA!$D$126" fmlaRange="DATA!$B$911:$B$938" sel="1" val="0"/>
</file>

<file path=xl/ctrlProps/ctrlProp108.xml><?xml version="1.0" encoding="utf-8"?>
<formControlPr xmlns="http://schemas.microsoft.com/office/spreadsheetml/2009/9/main" objectType="Spin" dx="16" fmlaLink="$J$178" max="30000" page="10" val="0"/>
</file>

<file path=xl/ctrlProps/ctrlProp109.xml><?xml version="1.0" encoding="utf-8"?>
<formControlPr xmlns="http://schemas.microsoft.com/office/spreadsheetml/2009/9/main" objectType="CheckBox" fmlaLink="DATA!$H$126" lockText="1" noThreeD="1"/>
</file>

<file path=xl/ctrlProps/ctrlProp11.xml><?xml version="1.0" encoding="utf-8"?>
<formControlPr xmlns="http://schemas.microsoft.com/office/spreadsheetml/2009/9/main" objectType="Drop" dropLines="84" dropStyle="combo" dx="15" fmlaLink="DATA!$D$102" fmlaRange="DATA!$B$191:$B$218" sel="1" val="0"/>
</file>

<file path=xl/ctrlProps/ctrlProp110.xml><?xml version="1.0" encoding="utf-8"?>
<formControlPr xmlns="http://schemas.microsoft.com/office/spreadsheetml/2009/9/main" objectType="Drop" dropLines="76" dropStyle="combo" dx="15" fmlaLink="DATA!$B$127" fmlaRange="DATA!$C$2:$C$9" sel="1" val="0"/>
</file>

<file path=xl/ctrlProps/ctrlProp111.xml><?xml version="1.0" encoding="utf-8"?>
<formControlPr xmlns="http://schemas.microsoft.com/office/spreadsheetml/2009/9/main" objectType="Drop" dropLines="76" dropStyle="combo" dx="15" fmlaLink="DATA!$D$127" fmlaRange="DATA!$B$941:$B$968" sel="1" val="0"/>
</file>

<file path=xl/ctrlProps/ctrlProp112.xml><?xml version="1.0" encoding="utf-8"?>
<formControlPr xmlns="http://schemas.microsoft.com/office/spreadsheetml/2009/9/main" objectType="Spin" dx="16" fmlaLink="$J$184" max="30000" page="10" val="0"/>
</file>

<file path=xl/ctrlProps/ctrlProp113.xml><?xml version="1.0" encoding="utf-8"?>
<formControlPr xmlns="http://schemas.microsoft.com/office/spreadsheetml/2009/9/main" objectType="CheckBox" fmlaLink="DATA!$H$127" lockText="1" noThreeD="1"/>
</file>

<file path=xl/ctrlProps/ctrlProp114.xml><?xml version="1.0" encoding="utf-8"?>
<formControlPr xmlns="http://schemas.microsoft.com/office/spreadsheetml/2009/9/main" objectType="Drop" dropLines="76" dropStyle="combo" dx="15" fmlaLink="DATA!$B$128" fmlaRange="DATA!$C$2:$C$9" sel="1" val="0"/>
</file>

<file path=xl/ctrlProps/ctrlProp115.xml><?xml version="1.0" encoding="utf-8"?>
<formControlPr xmlns="http://schemas.microsoft.com/office/spreadsheetml/2009/9/main" objectType="Drop" dropLines="76" dropStyle="combo" dx="15" fmlaLink="DATA!$D$128" fmlaRange="DATA!$B$971:$B$998" sel="1" val="0"/>
</file>

<file path=xl/ctrlProps/ctrlProp116.xml><?xml version="1.0" encoding="utf-8"?>
<formControlPr xmlns="http://schemas.microsoft.com/office/spreadsheetml/2009/9/main" objectType="Spin" dx="16" fmlaLink="$J$190" max="30000" page="10" val="0"/>
</file>

<file path=xl/ctrlProps/ctrlProp117.xml><?xml version="1.0" encoding="utf-8"?>
<formControlPr xmlns="http://schemas.microsoft.com/office/spreadsheetml/2009/9/main" objectType="CheckBox" fmlaLink="DATA!$H$128" lockText="1" noThreeD="1"/>
</file>

<file path=xl/ctrlProps/ctrlProp118.xml><?xml version="1.0" encoding="utf-8"?>
<formControlPr xmlns="http://schemas.microsoft.com/office/spreadsheetml/2009/9/main" objectType="Drop" dropLines="76" dropStyle="combo" dx="15" fmlaLink="DATA!$B$129" fmlaRange="DATA!$C$2:$C$9" sel="1" val="0"/>
</file>

<file path=xl/ctrlProps/ctrlProp119.xml><?xml version="1.0" encoding="utf-8"?>
<formControlPr xmlns="http://schemas.microsoft.com/office/spreadsheetml/2009/9/main" objectType="Drop" dropLines="76" dropStyle="combo" dx="15" fmlaLink="DATA!$D$129" fmlaRange="DATA!$B$1001:$B$1028" sel="1" val="0"/>
</file>

<file path=xl/ctrlProps/ctrlProp12.xml><?xml version="1.0" encoding="utf-8"?>
<formControlPr xmlns="http://schemas.microsoft.com/office/spreadsheetml/2009/9/main" objectType="Spin" dx="16" fmlaLink="$J$34" max="30000" page="10" val="0"/>
</file>

<file path=xl/ctrlProps/ctrlProp120.xml><?xml version="1.0" encoding="utf-8"?>
<formControlPr xmlns="http://schemas.microsoft.com/office/spreadsheetml/2009/9/main" objectType="Spin" dx="16" fmlaLink="$J$196" max="30000" page="10" val="0"/>
</file>

<file path=xl/ctrlProps/ctrlProp121.xml><?xml version="1.0" encoding="utf-8"?>
<formControlPr xmlns="http://schemas.microsoft.com/office/spreadsheetml/2009/9/main" objectType="CheckBox" fmlaLink="DATA!$H$129" lockText="1" noThreeD="1"/>
</file>

<file path=xl/ctrlProps/ctrlProp122.xml><?xml version="1.0" encoding="utf-8"?>
<formControlPr xmlns="http://schemas.microsoft.com/office/spreadsheetml/2009/9/main" objectType="Drop" dropLines="76" dropStyle="combo" dx="15" fmlaLink="DATA!$B$130" fmlaRange="DATA!$C$2:$C$9" sel="1" val="0"/>
</file>

<file path=xl/ctrlProps/ctrlProp123.xml><?xml version="1.0" encoding="utf-8"?>
<formControlPr xmlns="http://schemas.microsoft.com/office/spreadsheetml/2009/9/main" objectType="Drop" dropLines="76" dropStyle="combo" dx="15" fmlaLink="DATA!$D$130" fmlaRange="DATA!$B$1031:$B$1058" sel="1" val="0"/>
</file>

<file path=xl/ctrlProps/ctrlProp124.xml><?xml version="1.0" encoding="utf-8"?>
<formControlPr xmlns="http://schemas.microsoft.com/office/spreadsheetml/2009/9/main" objectType="Spin" dx="16" fmlaLink="$J$202" max="30000" page="10" val="0"/>
</file>

<file path=xl/ctrlProps/ctrlProp125.xml><?xml version="1.0" encoding="utf-8"?>
<formControlPr xmlns="http://schemas.microsoft.com/office/spreadsheetml/2009/9/main" objectType="CheckBox" fmlaLink="DATA!$H$130" lockText="1" noThreeD="1"/>
</file>

<file path=xl/ctrlProps/ctrlProp126.xml><?xml version="1.0" encoding="utf-8"?>
<formControlPr xmlns="http://schemas.microsoft.com/office/spreadsheetml/2009/9/main" objectType="Drop" dropLines="76" dropStyle="combo" dx="15" fmlaLink="DATA!$B$131" fmlaRange="DATA!$C$2:$C$9" sel="1" val="0"/>
</file>

<file path=xl/ctrlProps/ctrlProp127.xml><?xml version="1.0" encoding="utf-8"?>
<formControlPr xmlns="http://schemas.microsoft.com/office/spreadsheetml/2009/9/main" objectType="Drop" dropLines="76" dropStyle="combo" dx="15" fmlaLink="DATA!$D$131" fmlaRange="DATA!$B$1061:$B$1088" sel="1" val="0"/>
</file>

<file path=xl/ctrlProps/ctrlProp128.xml><?xml version="1.0" encoding="utf-8"?>
<formControlPr xmlns="http://schemas.microsoft.com/office/spreadsheetml/2009/9/main" objectType="Spin" dx="16" fmlaLink="$J$208" max="30000" page="10" val="0"/>
</file>

<file path=xl/ctrlProps/ctrlProp129.xml><?xml version="1.0" encoding="utf-8"?>
<formControlPr xmlns="http://schemas.microsoft.com/office/spreadsheetml/2009/9/main" objectType="CheckBox" fmlaLink="DATA!$H$131" lockText="1" noThreeD="1"/>
</file>

<file path=xl/ctrlProps/ctrlProp13.xml><?xml version="1.0" encoding="utf-8"?>
<formControlPr xmlns="http://schemas.microsoft.com/office/spreadsheetml/2009/9/main" objectType="CheckBox" fmlaLink="DATA!$H$102" lockText="1" noThreeD="1"/>
</file>

<file path=xl/ctrlProps/ctrlProp130.xml><?xml version="1.0" encoding="utf-8"?>
<formControlPr xmlns="http://schemas.microsoft.com/office/spreadsheetml/2009/9/main" objectType="Drop" dropLines="76" dropStyle="combo" dx="15" fmlaLink="DATA!$B$132" fmlaRange="DATA!$C$2:$C$9" sel="1" val="0"/>
</file>

<file path=xl/ctrlProps/ctrlProp131.xml><?xml version="1.0" encoding="utf-8"?>
<formControlPr xmlns="http://schemas.microsoft.com/office/spreadsheetml/2009/9/main" objectType="Drop" dropLines="76" dropStyle="combo" dx="15" fmlaLink="DATA!$D$132" fmlaRange="DATA!$B$1091:$B$1118" sel="1" val="0"/>
</file>

<file path=xl/ctrlProps/ctrlProp132.xml><?xml version="1.0" encoding="utf-8"?>
<formControlPr xmlns="http://schemas.microsoft.com/office/spreadsheetml/2009/9/main" objectType="Spin" dx="16" fmlaLink="$J$214" max="30000" page="10" val="0"/>
</file>

<file path=xl/ctrlProps/ctrlProp133.xml><?xml version="1.0" encoding="utf-8"?>
<formControlPr xmlns="http://schemas.microsoft.com/office/spreadsheetml/2009/9/main" objectType="CheckBox" fmlaLink="DATA!$H$132" lockText="1" noThreeD="1"/>
</file>

<file path=xl/ctrlProps/ctrlProp134.xml><?xml version="1.0" encoding="utf-8"?>
<formControlPr xmlns="http://schemas.microsoft.com/office/spreadsheetml/2009/9/main" objectType="Drop" dropLines="76" dropStyle="combo" dx="15" fmlaLink="DATA!$B$133" fmlaRange="DATA!$C$2:$C$9" sel="1" val="0"/>
</file>

<file path=xl/ctrlProps/ctrlProp135.xml><?xml version="1.0" encoding="utf-8"?>
<formControlPr xmlns="http://schemas.microsoft.com/office/spreadsheetml/2009/9/main" objectType="Drop" dropLines="76" dropStyle="combo" dx="15" fmlaLink="DATA!$D$133" fmlaRange="DATA!$B$1121:$B$1148" sel="1" val="0"/>
</file>

<file path=xl/ctrlProps/ctrlProp136.xml><?xml version="1.0" encoding="utf-8"?>
<formControlPr xmlns="http://schemas.microsoft.com/office/spreadsheetml/2009/9/main" objectType="Spin" dx="16" fmlaLink="$J$220" max="30000" page="10" val="0"/>
</file>

<file path=xl/ctrlProps/ctrlProp137.xml><?xml version="1.0" encoding="utf-8"?>
<formControlPr xmlns="http://schemas.microsoft.com/office/spreadsheetml/2009/9/main" objectType="CheckBox" fmlaLink="DATA!$H$133" lockText="1" noThreeD="1"/>
</file>

<file path=xl/ctrlProps/ctrlProp138.xml><?xml version="1.0" encoding="utf-8"?>
<formControlPr xmlns="http://schemas.microsoft.com/office/spreadsheetml/2009/9/main" objectType="Drop" dropLines="76" dropStyle="combo" dx="15" fmlaLink="DATA!$B$134" fmlaRange="DATA!$C$2:$C$9" sel="1" val="0"/>
</file>

<file path=xl/ctrlProps/ctrlProp139.xml><?xml version="1.0" encoding="utf-8"?>
<formControlPr xmlns="http://schemas.microsoft.com/office/spreadsheetml/2009/9/main" objectType="Drop" dropLines="76" dropStyle="combo" dx="15" fmlaLink="DATA!$D$134" fmlaRange="DATA!$B$1151:$B$1178" sel="1" val="0"/>
</file>

<file path=xl/ctrlProps/ctrlProp14.xml><?xml version="1.0" encoding="utf-8"?>
<formControlPr xmlns="http://schemas.microsoft.com/office/spreadsheetml/2009/9/main" objectType="Drop" dropLines="76" dropStyle="combo" dx="15" fmlaLink="DATA!$B$103" fmlaRange="DATA!$C$2:$C$9" sel="1" val="0"/>
</file>

<file path=xl/ctrlProps/ctrlProp140.xml><?xml version="1.0" encoding="utf-8"?>
<formControlPr xmlns="http://schemas.microsoft.com/office/spreadsheetml/2009/9/main" objectType="Spin" dx="16" fmlaLink="$J$226" max="30000" page="10" val="0"/>
</file>

<file path=xl/ctrlProps/ctrlProp141.xml><?xml version="1.0" encoding="utf-8"?>
<formControlPr xmlns="http://schemas.microsoft.com/office/spreadsheetml/2009/9/main" objectType="CheckBox" fmlaLink="DATA!$H$134" lockText="1" noThreeD="1"/>
</file>

<file path=xl/ctrlProps/ctrlProp142.xml><?xml version="1.0" encoding="utf-8"?>
<formControlPr xmlns="http://schemas.microsoft.com/office/spreadsheetml/2009/9/main" objectType="Drop" dropLines="76" dropStyle="combo" dx="15" fmlaLink="DATA!$B$135" fmlaRange="DATA!$C$2:$C$9" sel="1" val="0"/>
</file>

<file path=xl/ctrlProps/ctrlProp143.xml><?xml version="1.0" encoding="utf-8"?>
<formControlPr xmlns="http://schemas.microsoft.com/office/spreadsheetml/2009/9/main" objectType="Drop" dropLines="76" dropStyle="combo" dx="15" fmlaLink="DATA!$D$135" fmlaRange="DATA!$B$1181:$B$1208" sel="1" val="0"/>
</file>

<file path=xl/ctrlProps/ctrlProp144.xml><?xml version="1.0" encoding="utf-8"?>
<formControlPr xmlns="http://schemas.microsoft.com/office/spreadsheetml/2009/9/main" objectType="Spin" dx="16" fmlaLink="$J$232" max="30000" page="10" val="0"/>
</file>

<file path=xl/ctrlProps/ctrlProp145.xml><?xml version="1.0" encoding="utf-8"?>
<formControlPr xmlns="http://schemas.microsoft.com/office/spreadsheetml/2009/9/main" objectType="CheckBox" fmlaLink="DATA!$H$135" lockText="1" noThreeD="1"/>
</file>

<file path=xl/ctrlProps/ctrlProp146.xml><?xml version="1.0" encoding="utf-8"?>
<formControlPr xmlns="http://schemas.microsoft.com/office/spreadsheetml/2009/9/main" objectType="Drop" dropLines="76" dropStyle="combo" dx="15" fmlaLink="DATA!$B$136" fmlaRange="DATA!$C$2:$C$9" sel="1" val="0"/>
</file>

<file path=xl/ctrlProps/ctrlProp147.xml><?xml version="1.0" encoding="utf-8"?>
<formControlPr xmlns="http://schemas.microsoft.com/office/spreadsheetml/2009/9/main" objectType="Drop" dropLines="76" dropStyle="combo" dx="15" fmlaLink="DATA!$D$136" fmlaRange="DATA!$B$1211:$B$1238" sel="1" val="0"/>
</file>

<file path=xl/ctrlProps/ctrlProp148.xml><?xml version="1.0" encoding="utf-8"?>
<formControlPr xmlns="http://schemas.microsoft.com/office/spreadsheetml/2009/9/main" objectType="Spin" dx="16" fmlaLink="$J$238" max="30000" page="10" val="0"/>
</file>

<file path=xl/ctrlProps/ctrlProp149.xml><?xml version="1.0" encoding="utf-8"?>
<formControlPr xmlns="http://schemas.microsoft.com/office/spreadsheetml/2009/9/main" objectType="CheckBox" fmlaLink="DATA!$H$136" lockText="1" noThreeD="1"/>
</file>

<file path=xl/ctrlProps/ctrlProp15.xml><?xml version="1.0" encoding="utf-8"?>
<formControlPr xmlns="http://schemas.microsoft.com/office/spreadsheetml/2009/9/main" objectType="Drop" dropLines="76" dropStyle="combo" dx="15" fmlaLink="DATA!$D$103" fmlaRange="DATA!$B$221:$B$248" sel="1" val="0"/>
</file>

<file path=xl/ctrlProps/ctrlProp150.xml><?xml version="1.0" encoding="utf-8"?>
<formControlPr xmlns="http://schemas.microsoft.com/office/spreadsheetml/2009/9/main" objectType="Drop" dropLines="76" dropStyle="combo" dx="15" fmlaLink="DATA!$B$137" fmlaRange="DATA!$C$2:$C$9" sel="1" val="0"/>
</file>

<file path=xl/ctrlProps/ctrlProp151.xml><?xml version="1.0" encoding="utf-8"?>
<formControlPr xmlns="http://schemas.microsoft.com/office/spreadsheetml/2009/9/main" objectType="Drop" dropLines="76" dropStyle="combo" dx="15" fmlaLink="DATA!$D$137" fmlaRange="DATA!$B$1241:$B$1268" sel="1" val="0"/>
</file>

<file path=xl/ctrlProps/ctrlProp152.xml><?xml version="1.0" encoding="utf-8"?>
<formControlPr xmlns="http://schemas.microsoft.com/office/spreadsheetml/2009/9/main" objectType="Spin" dx="16" fmlaLink="$J$244" max="30000" page="10" val="0"/>
</file>

<file path=xl/ctrlProps/ctrlProp153.xml><?xml version="1.0" encoding="utf-8"?>
<formControlPr xmlns="http://schemas.microsoft.com/office/spreadsheetml/2009/9/main" objectType="CheckBox" fmlaLink="DATA!$H$137" lockText="1" noThreeD="1"/>
</file>

<file path=xl/ctrlProps/ctrlProp154.xml><?xml version="1.0" encoding="utf-8"?>
<formControlPr xmlns="http://schemas.microsoft.com/office/spreadsheetml/2009/9/main" objectType="Drop" dropLines="76" dropStyle="combo" dx="15" fmlaLink="DATA!$B$138" fmlaRange="DATA!$C$2:$C$9" sel="1" val="0"/>
</file>

<file path=xl/ctrlProps/ctrlProp155.xml><?xml version="1.0" encoding="utf-8"?>
<formControlPr xmlns="http://schemas.microsoft.com/office/spreadsheetml/2009/9/main" objectType="Drop" dropLines="76" dropStyle="combo" dx="15" fmlaLink="DATA!$D$138" fmlaRange="DATA!$B$1271:$B$1298" sel="1" val="0"/>
</file>

<file path=xl/ctrlProps/ctrlProp156.xml><?xml version="1.0" encoding="utf-8"?>
<formControlPr xmlns="http://schemas.microsoft.com/office/spreadsheetml/2009/9/main" objectType="Spin" dx="16" fmlaLink="$J$250" max="30000" page="10" val="0"/>
</file>

<file path=xl/ctrlProps/ctrlProp157.xml><?xml version="1.0" encoding="utf-8"?>
<formControlPr xmlns="http://schemas.microsoft.com/office/spreadsheetml/2009/9/main" objectType="CheckBox" fmlaLink="DATA!$H$138" lockText="1" noThreeD="1"/>
</file>

<file path=xl/ctrlProps/ctrlProp158.xml><?xml version="1.0" encoding="utf-8"?>
<formControlPr xmlns="http://schemas.microsoft.com/office/spreadsheetml/2009/9/main" objectType="Drop" dropLines="76" dropStyle="combo" dx="15" fmlaLink="DATA!$B$139" fmlaRange="DATA!$C$2:$C$9" sel="1" val="0"/>
</file>

<file path=xl/ctrlProps/ctrlProp159.xml><?xml version="1.0" encoding="utf-8"?>
<formControlPr xmlns="http://schemas.microsoft.com/office/spreadsheetml/2009/9/main" objectType="Drop" dropLines="76" dropStyle="combo" dx="15" fmlaLink="DATA!$D$139" fmlaRange="DATA!$B$1301:$B$1328" sel="1" val="0"/>
</file>

<file path=xl/ctrlProps/ctrlProp16.xml><?xml version="1.0" encoding="utf-8"?>
<formControlPr xmlns="http://schemas.microsoft.com/office/spreadsheetml/2009/9/main" objectType="Spin" dx="16" fmlaLink="$J$40" max="30000" page="10" val="0"/>
</file>

<file path=xl/ctrlProps/ctrlProp160.xml><?xml version="1.0" encoding="utf-8"?>
<formControlPr xmlns="http://schemas.microsoft.com/office/spreadsheetml/2009/9/main" objectType="Spin" dx="16" fmlaLink="$J$256" max="30000" page="10" val="0"/>
</file>

<file path=xl/ctrlProps/ctrlProp161.xml><?xml version="1.0" encoding="utf-8"?>
<formControlPr xmlns="http://schemas.microsoft.com/office/spreadsheetml/2009/9/main" objectType="CheckBox" fmlaLink="DATA!$H$139" lockText="1" noThreeD="1"/>
</file>

<file path=xl/ctrlProps/ctrlProp162.xml><?xml version="1.0" encoding="utf-8"?>
<formControlPr xmlns="http://schemas.microsoft.com/office/spreadsheetml/2009/9/main" objectType="Drop" dropLines="76" dropStyle="combo" dx="15" fmlaLink="DATA!$B$140" fmlaRange="DATA!$C$2:$C$9" sel="1" val="0"/>
</file>

<file path=xl/ctrlProps/ctrlProp163.xml><?xml version="1.0" encoding="utf-8"?>
<formControlPr xmlns="http://schemas.microsoft.com/office/spreadsheetml/2009/9/main" objectType="Drop" dropLines="76" dropStyle="combo" dx="15" fmlaLink="DATA!$D$140" fmlaRange="DATA!$B$1331:$B$1358" sel="1" val="0"/>
</file>

<file path=xl/ctrlProps/ctrlProp164.xml><?xml version="1.0" encoding="utf-8"?>
<formControlPr xmlns="http://schemas.microsoft.com/office/spreadsheetml/2009/9/main" objectType="Spin" dx="16" fmlaLink="$J$262" max="30000" page="10" val="0"/>
</file>

<file path=xl/ctrlProps/ctrlProp165.xml><?xml version="1.0" encoding="utf-8"?>
<formControlPr xmlns="http://schemas.microsoft.com/office/spreadsheetml/2009/9/main" objectType="CheckBox" fmlaLink="DATA!$H$140" lockText="1" noThreeD="1"/>
</file>

<file path=xl/ctrlProps/ctrlProp17.xml><?xml version="1.0" encoding="utf-8"?>
<formControlPr xmlns="http://schemas.microsoft.com/office/spreadsheetml/2009/9/main" objectType="CheckBox" fmlaLink="DATA!$H$103" lockText="1" noThreeD="1"/>
</file>

<file path=xl/ctrlProps/ctrlProp18.xml><?xml version="1.0" encoding="utf-8"?>
<formControlPr xmlns="http://schemas.microsoft.com/office/spreadsheetml/2009/9/main" objectType="Drop" dropLines="76" dropStyle="combo" dx="15" fmlaLink="DATA!$B$104" fmlaRange="DATA!$C$2:$C$9" sel="1" val="0"/>
</file>

<file path=xl/ctrlProps/ctrlProp19.xml><?xml version="1.0" encoding="utf-8"?>
<formControlPr xmlns="http://schemas.microsoft.com/office/spreadsheetml/2009/9/main" objectType="Drop" dropLines="76" dropStyle="combo" dx="15" fmlaLink="DATA!$D$104" fmlaRange="DATA!$B$251:$B$278" sel="1" val="0"/>
</file>

<file path=xl/ctrlProps/ctrlProp2.xml><?xml version="1.0" encoding="utf-8"?>
<formControlPr xmlns="http://schemas.microsoft.com/office/spreadsheetml/2009/9/main" objectType="Drop" dropLines="76" dropStyle="combo" dx="15" fmlaLink="DATA!$F$90" fmlaRange="DATA!$F$41:$F$56" sel="1" val="0"/>
</file>

<file path=xl/ctrlProps/ctrlProp20.xml><?xml version="1.0" encoding="utf-8"?>
<formControlPr xmlns="http://schemas.microsoft.com/office/spreadsheetml/2009/9/main" objectType="Spin" dx="16" fmlaLink="$J$46" max="30000" page="10" val="0"/>
</file>

<file path=xl/ctrlProps/ctrlProp21.xml><?xml version="1.0" encoding="utf-8"?>
<formControlPr xmlns="http://schemas.microsoft.com/office/spreadsheetml/2009/9/main" objectType="CheckBox" fmlaLink="DATA!$H$104" lockText="1" noThreeD="1"/>
</file>

<file path=xl/ctrlProps/ctrlProp22.xml><?xml version="1.0" encoding="utf-8"?>
<formControlPr xmlns="http://schemas.microsoft.com/office/spreadsheetml/2009/9/main" objectType="Drop" dropLines="76" dropStyle="combo" dx="15" fmlaLink="DATA!$B$105" fmlaRange="DATA!$C$2:$C$9" sel="1" val="0"/>
</file>

<file path=xl/ctrlProps/ctrlProp23.xml><?xml version="1.0" encoding="utf-8"?>
<formControlPr xmlns="http://schemas.microsoft.com/office/spreadsheetml/2009/9/main" objectType="Drop" dropLines="76" dropStyle="combo" dx="15" fmlaLink="DATA!$D$105" fmlaRange="DATA!$B$281:$B$308" sel="1" val="0"/>
</file>

<file path=xl/ctrlProps/ctrlProp24.xml><?xml version="1.0" encoding="utf-8"?>
<formControlPr xmlns="http://schemas.microsoft.com/office/spreadsheetml/2009/9/main" objectType="Spin" dx="16" fmlaLink="$J$52" max="30000" page="10" val="0"/>
</file>

<file path=xl/ctrlProps/ctrlProp25.xml><?xml version="1.0" encoding="utf-8"?>
<formControlPr xmlns="http://schemas.microsoft.com/office/spreadsheetml/2009/9/main" objectType="CheckBox" fmlaLink="DATA!$H$105" lockText="1" noThreeD="1"/>
</file>

<file path=xl/ctrlProps/ctrlProp26.xml><?xml version="1.0" encoding="utf-8"?>
<formControlPr xmlns="http://schemas.microsoft.com/office/spreadsheetml/2009/9/main" objectType="Drop" dropLines="76" dropStyle="combo" dx="15" fmlaLink="DATA!$B$106" fmlaRange="DATA!$C$2:$C$9" sel="1" val="0"/>
</file>

<file path=xl/ctrlProps/ctrlProp27.xml><?xml version="1.0" encoding="utf-8"?>
<formControlPr xmlns="http://schemas.microsoft.com/office/spreadsheetml/2009/9/main" objectType="Drop" dropLines="76" dropStyle="combo" dx="15" fmlaLink="DATA!$D$106" fmlaRange="DATA!$B$311:$B$338" sel="1" val="0"/>
</file>

<file path=xl/ctrlProps/ctrlProp28.xml><?xml version="1.0" encoding="utf-8"?>
<formControlPr xmlns="http://schemas.microsoft.com/office/spreadsheetml/2009/9/main" objectType="Spin" dx="16" fmlaLink="$J$58" max="30000" page="10" val="0"/>
</file>

<file path=xl/ctrlProps/ctrlProp29.xml><?xml version="1.0" encoding="utf-8"?>
<formControlPr xmlns="http://schemas.microsoft.com/office/spreadsheetml/2009/9/main" objectType="CheckBox" fmlaLink="DATA!$H$106" lockText="1" noThreeD="1"/>
</file>

<file path=xl/ctrlProps/ctrlProp3.xml><?xml version="1.0" encoding="utf-8"?>
<formControlPr xmlns="http://schemas.microsoft.com/office/spreadsheetml/2009/9/main" objectType="Drop" dropLines="78" dropStyle="combo" dx="15" fmlaLink="DATA!$I$90" fmlaRange="DATA!$J$41:$J$64" sel="1" val="0"/>
</file>

<file path=xl/ctrlProps/ctrlProp30.xml><?xml version="1.0" encoding="utf-8"?>
<formControlPr xmlns="http://schemas.microsoft.com/office/spreadsheetml/2009/9/main" objectType="Drop" dropLines="76" dropStyle="combo" dx="15" fmlaLink="DATA!$B$107" fmlaRange="DATA!$C$2:$C$9" sel="1" val="0"/>
</file>

<file path=xl/ctrlProps/ctrlProp31.xml><?xml version="1.0" encoding="utf-8"?>
<formControlPr xmlns="http://schemas.microsoft.com/office/spreadsheetml/2009/9/main" objectType="Drop" dropLines="76" dropStyle="combo" dx="15" fmlaLink="DATA!$D$107" fmlaRange="DATA!$B$341:$B$368" sel="1" val="0"/>
</file>

<file path=xl/ctrlProps/ctrlProp32.xml><?xml version="1.0" encoding="utf-8"?>
<formControlPr xmlns="http://schemas.microsoft.com/office/spreadsheetml/2009/9/main" objectType="Spin" dx="16" fmlaLink="$J$64" max="30000" page="10" val="0"/>
</file>

<file path=xl/ctrlProps/ctrlProp33.xml><?xml version="1.0" encoding="utf-8"?>
<formControlPr xmlns="http://schemas.microsoft.com/office/spreadsheetml/2009/9/main" objectType="CheckBox" fmlaLink="DATA!$H$107" lockText="1" noThreeD="1"/>
</file>

<file path=xl/ctrlProps/ctrlProp34.xml><?xml version="1.0" encoding="utf-8"?>
<formControlPr xmlns="http://schemas.microsoft.com/office/spreadsheetml/2009/9/main" objectType="Drop" dropLines="76" dropStyle="combo" dx="15" fmlaLink="DATA!$B$108" fmlaRange="DATA!$C$2:$C$9" sel="1" val="0"/>
</file>

<file path=xl/ctrlProps/ctrlProp35.xml><?xml version="1.0" encoding="utf-8"?>
<formControlPr xmlns="http://schemas.microsoft.com/office/spreadsheetml/2009/9/main" objectType="Drop" dropLines="76" dropStyle="combo" dx="15" fmlaLink="DATA!$D$108" fmlaRange="DATA!$B$371:$B$398" sel="1" val="0"/>
</file>

<file path=xl/ctrlProps/ctrlProp36.xml><?xml version="1.0" encoding="utf-8"?>
<formControlPr xmlns="http://schemas.microsoft.com/office/spreadsheetml/2009/9/main" objectType="Spin" dx="16" fmlaLink="$J$70" max="30000" page="10" val="0"/>
</file>

<file path=xl/ctrlProps/ctrlProp37.xml><?xml version="1.0" encoding="utf-8"?>
<formControlPr xmlns="http://schemas.microsoft.com/office/spreadsheetml/2009/9/main" objectType="CheckBox" fmlaLink="DATA!$H$108" lockText="1" noThreeD="1"/>
</file>

<file path=xl/ctrlProps/ctrlProp38.xml><?xml version="1.0" encoding="utf-8"?>
<formControlPr xmlns="http://schemas.microsoft.com/office/spreadsheetml/2009/9/main" objectType="Drop" dropLines="76" dropStyle="combo" dx="15" fmlaLink="DATA!$B$109" fmlaRange="DATA!$C$2:$C$9" sel="1" val="0"/>
</file>

<file path=xl/ctrlProps/ctrlProp39.xml><?xml version="1.0" encoding="utf-8"?>
<formControlPr xmlns="http://schemas.microsoft.com/office/spreadsheetml/2009/9/main" objectType="Drop" dropLines="76" dropStyle="combo" dx="15" fmlaLink="DATA!$D$109" fmlaRange="DATA!$B$401:$B$428" sel="1" val="0"/>
</file>

<file path=xl/ctrlProps/ctrlProp4.xml><?xml version="1.0" encoding="utf-8"?>
<formControlPr xmlns="http://schemas.microsoft.com/office/spreadsheetml/2009/9/main" objectType="Drop" dropLines="76" dropStyle="combo" dx="15" fmlaLink="DATA!$H$90" fmlaRange="DATA!$H$41:$H$46" sel="1" val="0"/>
</file>

<file path=xl/ctrlProps/ctrlProp40.xml><?xml version="1.0" encoding="utf-8"?>
<formControlPr xmlns="http://schemas.microsoft.com/office/spreadsheetml/2009/9/main" objectType="Spin" dx="16" fmlaLink="$J$76" max="30000" page="10" val="0"/>
</file>

<file path=xl/ctrlProps/ctrlProp41.xml><?xml version="1.0" encoding="utf-8"?>
<formControlPr xmlns="http://schemas.microsoft.com/office/spreadsheetml/2009/9/main" objectType="CheckBox" fmlaLink="DATA!$H$109" lockText="1" noThreeD="1"/>
</file>

<file path=xl/ctrlProps/ctrlProp42.xml><?xml version="1.0" encoding="utf-8"?>
<formControlPr xmlns="http://schemas.microsoft.com/office/spreadsheetml/2009/9/main" objectType="Drop" dropLines="76" dropStyle="combo" dx="15" fmlaLink="DATA!$B$110" fmlaRange="DATA!$C$2:$C$9" sel="1" val="0"/>
</file>

<file path=xl/ctrlProps/ctrlProp43.xml><?xml version="1.0" encoding="utf-8"?>
<formControlPr xmlns="http://schemas.microsoft.com/office/spreadsheetml/2009/9/main" objectType="Drop" dropLines="76" dropStyle="combo" dx="15" fmlaLink="DATA!$D$110" fmlaRange="DATA!$B$431:$B$458" sel="1" val="0"/>
</file>

<file path=xl/ctrlProps/ctrlProp44.xml><?xml version="1.0" encoding="utf-8"?>
<formControlPr xmlns="http://schemas.microsoft.com/office/spreadsheetml/2009/9/main" objectType="Spin" dx="16" fmlaLink="$J$82" max="30000" page="10" val="0"/>
</file>

<file path=xl/ctrlProps/ctrlProp45.xml><?xml version="1.0" encoding="utf-8"?>
<formControlPr xmlns="http://schemas.microsoft.com/office/spreadsheetml/2009/9/main" objectType="CheckBox" fmlaLink="DATA!$H$110" lockText="1" noThreeD="1"/>
</file>

<file path=xl/ctrlProps/ctrlProp46.xml><?xml version="1.0" encoding="utf-8"?>
<formControlPr xmlns="http://schemas.microsoft.com/office/spreadsheetml/2009/9/main" objectType="Drop" dropLines="76" dropStyle="combo" dx="15" fmlaLink="DATA!$B$111" fmlaRange="DATA!$C$2:$C$9" sel="1" val="0"/>
</file>

<file path=xl/ctrlProps/ctrlProp47.xml><?xml version="1.0" encoding="utf-8"?>
<formControlPr xmlns="http://schemas.microsoft.com/office/spreadsheetml/2009/9/main" objectType="Drop" dropLines="76" dropStyle="combo" dx="15" fmlaLink="DATA!$D$111" fmlaRange="DATA!$B$461:$B$488" sel="1" val="0"/>
</file>

<file path=xl/ctrlProps/ctrlProp48.xml><?xml version="1.0" encoding="utf-8"?>
<formControlPr xmlns="http://schemas.microsoft.com/office/spreadsheetml/2009/9/main" objectType="Spin" dx="16" fmlaLink="$J$88" max="30000" page="10" val="0"/>
</file>

<file path=xl/ctrlProps/ctrlProp49.xml><?xml version="1.0" encoding="utf-8"?>
<formControlPr xmlns="http://schemas.microsoft.com/office/spreadsheetml/2009/9/main" objectType="CheckBox" fmlaLink="DATA!$H$111" lockText="1" noThreeD="1"/>
</file>

<file path=xl/ctrlProps/ctrlProp5.xml><?xml version="1.0" encoding="utf-8"?>
<formControlPr xmlns="http://schemas.microsoft.com/office/spreadsheetml/2009/9/main" objectType="Drop" dropLines="84" dropStyle="combo" dx="15" fmlaLink="DATA!$B$101" fmlaRange="DATA!$C$2:$C$9" sel="1" val="0"/>
</file>

<file path=xl/ctrlProps/ctrlProp50.xml><?xml version="1.0" encoding="utf-8"?>
<formControlPr xmlns="http://schemas.microsoft.com/office/spreadsheetml/2009/9/main" objectType="Drop" dropLines="84" dropStyle="combo" dx="15" fmlaLink="DATA!$B$112" fmlaRange="DATA!$C$2:$C$9" sel="1" val="0"/>
</file>

<file path=xl/ctrlProps/ctrlProp51.xml><?xml version="1.0" encoding="utf-8"?>
<formControlPr xmlns="http://schemas.microsoft.com/office/spreadsheetml/2009/9/main" objectType="Drop" dropLines="76" dropStyle="combo" dx="15" fmlaLink="DATA!$D$112" fmlaRange="DATA!$B$491:$B$518" sel="1" val="0"/>
</file>

<file path=xl/ctrlProps/ctrlProp52.xml><?xml version="1.0" encoding="utf-8"?>
<formControlPr xmlns="http://schemas.microsoft.com/office/spreadsheetml/2009/9/main" objectType="Spin" dx="16" fmlaLink="$J$94" max="30000" page="10" val="0"/>
</file>

<file path=xl/ctrlProps/ctrlProp53.xml><?xml version="1.0" encoding="utf-8"?>
<formControlPr xmlns="http://schemas.microsoft.com/office/spreadsheetml/2009/9/main" objectType="CheckBox" fmlaLink="DATA!$H$112" lockText="1" noThreeD="1"/>
</file>

<file path=xl/ctrlProps/ctrlProp54.xml><?xml version="1.0" encoding="utf-8"?>
<formControlPr xmlns="http://schemas.microsoft.com/office/spreadsheetml/2009/9/main" objectType="Drop" dropLines="76" dropStyle="combo" dx="15" fmlaLink="DATA!$B$113" fmlaRange="DATA!$C$2:$C$9" sel="1" val="0"/>
</file>

<file path=xl/ctrlProps/ctrlProp55.xml><?xml version="1.0" encoding="utf-8"?>
<formControlPr xmlns="http://schemas.microsoft.com/office/spreadsheetml/2009/9/main" objectType="Drop" dropLines="76" dropStyle="combo" dx="15" fmlaLink="DATA!$D$113" fmlaRange="DATA!$B$521:$B$548" sel="1" val="0"/>
</file>

<file path=xl/ctrlProps/ctrlProp56.xml><?xml version="1.0" encoding="utf-8"?>
<formControlPr xmlns="http://schemas.microsoft.com/office/spreadsheetml/2009/9/main" objectType="Spin" dx="16" fmlaLink="$J$100" max="30000" page="10" val="0"/>
</file>

<file path=xl/ctrlProps/ctrlProp57.xml><?xml version="1.0" encoding="utf-8"?>
<formControlPr xmlns="http://schemas.microsoft.com/office/spreadsheetml/2009/9/main" objectType="CheckBox" fmlaLink="DATA!$H$113" lockText="1" noThreeD="1"/>
</file>

<file path=xl/ctrlProps/ctrlProp58.xml><?xml version="1.0" encoding="utf-8"?>
<formControlPr xmlns="http://schemas.microsoft.com/office/spreadsheetml/2009/9/main" objectType="Drop" dropLines="76" dropStyle="combo" dx="15" fmlaLink="DATA!$B$114" fmlaRange="DATA!$C$2:$C$9" sel="1" val="0"/>
</file>

<file path=xl/ctrlProps/ctrlProp59.xml><?xml version="1.0" encoding="utf-8"?>
<formControlPr xmlns="http://schemas.microsoft.com/office/spreadsheetml/2009/9/main" objectType="Drop" dropLines="76" dropStyle="combo" dx="15" fmlaLink="DATA!$D$114" fmlaRange="DATA!$B$551:$B$578" sel="1" val="0"/>
</file>

<file path=xl/ctrlProps/ctrlProp6.xml><?xml version="1.0" encoding="utf-8"?>
<formControlPr xmlns="http://schemas.microsoft.com/office/spreadsheetml/2009/9/main" objectType="Drop" dropLines="84" dropStyle="combo" dx="15" fmlaLink="DATA!$D$101" fmlaRange="DATA!$B$161:$B$188" sel="1" val="0"/>
</file>

<file path=xl/ctrlProps/ctrlProp60.xml><?xml version="1.0" encoding="utf-8"?>
<formControlPr xmlns="http://schemas.microsoft.com/office/spreadsheetml/2009/9/main" objectType="Spin" dx="16" fmlaLink="$J$106" max="30000" page="10" val="0"/>
</file>

<file path=xl/ctrlProps/ctrlProp61.xml><?xml version="1.0" encoding="utf-8"?>
<formControlPr xmlns="http://schemas.microsoft.com/office/spreadsheetml/2009/9/main" objectType="CheckBox" fmlaLink="DATA!$H$114" lockText="1" noThreeD="1"/>
</file>

<file path=xl/ctrlProps/ctrlProp62.xml><?xml version="1.0" encoding="utf-8"?>
<formControlPr xmlns="http://schemas.microsoft.com/office/spreadsheetml/2009/9/main" objectType="Drop" dropLines="76" dropStyle="combo" dx="15" fmlaLink="DATA!$B$115" fmlaRange="DATA!$C$2:$C$9" sel="1" val="0"/>
</file>

<file path=xl/ctrlProps/ctrlProp63.xml><?xml version="1.0" encoding="utf-8"?>
<formControlPr xmlns="http://schemas.microsoft.com/office/spreadsheetml/2009/9/main" objectType="Drop" dropLines="76" dropStyle="combo" dx="15" fmlaLink="DATA!$D$115" fmlaRange="DATA!$B$581:$B$608" sel="1" val="0"/>
</file>

<file path=xl/ctrlProps/ctrlProp64.xml><?xml version="1.0" encoding="utf-8"?>
<formControlPr xmlns="http://schemas.microsoft.com/office/spreadsheetml/2009/9/main" objectType="Spin" dx="16" fmlaLink="$J$112" max="30000" page="10" val="0"/>
</file>

<file path=xl/ctrlProps/ctrlProp65.xml><?xml version="1.0" encoding="utf-8"?>
<formControlPr xmlns="http://schemas.microsoft.com/office/spreadsheetml/2009/9/main" objectType="CheckBox" fmlaLink="DATA!$H$115" lockText="1" noThreeD="1"/>
</file>

<file path=xl/ctrlProps/ctrlProp66.xml><?xml version="1.0" encoding="utf-8"?>
<formControlPr xmlns="http://schemas.microsoft.com/office/spreadsheetml/2009/9/main" objectType="Drop" dropLines="76" dropStyle="combo" dx="15" fmlaLink="DATA!$B$116" fmlaRange="DATA!$C$2:$C$9" sel="1" val="0"/>
</file>

<file path=xl/ctrlProps/ctrlProp67.xml><?xml version="1.0" encoding="utf-8"?>
<formControlPr xmlns="http://schemas.microsoft.com/office/spreadsheetml/2009/9/main" objectType="Drop" dropLines="76" dropStyle="combo" dx="15" fmlaLink="DATA!$D$116" fmlaRange="DATA!$B$611:$B$638" sel="1" val="0"/>
</file>

<file path=xl/ctrlProps/ctrlProp68.xml><?xml version="1.0" encoding="utf-8"?>
<formControlPr xmlns="http://schemas.microsoft.com/office/spreadsheetml/2009/9/main" objectType="Spin" dx="16" fmlaLink="$J$118" max="30000" page="10" val="0"/>
</file>

<file path=xl/ctrlProps/ctrlProp69.xml><?xml version="1.0" encoding="utf-8"?>
<formControlPr xmlns="http://schemas.microsoft.com/office/spreadsheetml/2009/9/main" objectType="CheckBox" fmlaLink="DATA!$H$116" lockText="1" noThreeD="1"/>
</file>

<file path=xl/ctrlProps/ctrlProp7.xml><?xml version="1.0" encoding="utf-8"?>
<formControlPr xmlns="http://schemas.microsoft.com/office/spreadsheetml/2009/9/main" objectType="Drop" dropLines="84" dropStyle="combo" dx="15" fmlaLink="DATA!$M$90" fmlaRange="DATA!$L$41:$L$70" sel="1" val="0"/>
</file>

<file path=xl/ctrlProps/ctrlProp70.xml><?xml version="1.0" encoding="utf-8"?>
<formControlPr xmlns="http://schemas.microsoft.com/office/spreadsheetml/2009/9/main" objectType="Drop" dropLines="76" dropStyle="combo" dx="15" fmlaLink="DATA!$B$117" fmlaRange="DATA!$C$2:$C$9" sel="1" val="0"/>
</file>

<file path=xl/ctrlProps/ctrlProp71.xml><?xml version="1.0" encoding="utf-8"?>
<formControlPr xmlns="http://schemas.microsoft.com/office/spreadsheetml/2009/9/main" objectType="Drop" dropLines="76" dropStyle="combo" dx="15" fmlaLink="DATA!$D$117" fmlaRange="DATA!$B$641:$B$668" sel="1" val="0"/>
</file>

<file path=xl/ctrlProps/ctrlProp72.xml><?xml version="1.0" encoding="utf-8"?>
<formControlPr xmlns="http://schemas.microsoft.com/office/spreadsheetml/2009/9/main" objectType="Spin" dx="16" fmlaLink="$J$124" max="30000" page="10" val="0"/>
</file>

<file path=xl/ctrlProps/ctrlProp73.xml><?xml version="1.0" encoding="utf-8"?>
<formControlPr xmlns="http://schemas.microsoft.com/office/spreadsheetml/2009/9/main" objectType="CheckBox" fmlaLink="DATA!$H$117" lockText="1" noThreeD="1"/>
</file>

<file path=xl/ctrlProps/ctrlProp74.xml><?xml version="1.0" encoding="utf-8"?>
<formControlPr xmlns="http://schemas.microsoft.com/office/spreadsheetml/2009/9/main" objectType="Drop" dropLines="76" dropStyle="combo" dx="15" fmlaLink="DATA!$B$118" fmlaRange="DATA!$C$2:$C$9" sel="1" val="0"/>
</file>

<file path=xl/ctrlProps/ctrlProp75.xml><?xml version="1.0" encoding="utf-8"?>
<formControlPr xmlns="http://schemas.microsoft.com/office/spreadsheetml/2009/9/main" objectType="Drop" dropLines="76" dropStyle="combo" dx="15" fmlaLink="DATA!$D$118" fmlaRange="DATA!$B$671:$B$698" sel="1" val="0"/>
</file>

<file path=xl/ctrlProps/ctrlProp76.xml><?xml version="1.0" encoding="utf-8"?>
<formControlPr xmlns="http://schemas.microsoft.com/office/spreadsheetml/2009/9/main" objectType="Spin" dx="16" fmlaLink="$J$130" max="30000" page="10" val="0"/>
</file>

<file path=xl/ctrlProps/ctrlProp77.xml><?xml version="1.0" encoding="utf-8"?>
<formControlPr xmlns="http://schemas.microsoft.com/office/spreadsheetml/2009/9/main" objectType="CheckBox" fmlaLink="DATA!$H$118" lockText="1" noThreeD="1"/>
</file>

<file path=xl/ctrlProps/ctrlProp78.xml><?xml version="1.0" encoding="utf-8"?>
<formControlPr xmlns="http://schemas.microsoft.com/office/spreadsheetml/2009/9/main" objectType="Drop" dropLines="76" dropStyle="combo" dx="15" fmlaLink="DATA!$B$119" fmlaRange="DATA!$C$2:$C$9" sel="1" val="0"/>
</file>

<file path=xl/ctrlProps/ctrlProp79.xml><?xml version="1.0" encoding="utf-8"?>
<formControlPr xmlns="http://schemas.microsoft.com/office/spreadsheetml/2009/9/main" objectType="Drop" dropLines="76" dropStyle="combo" dx="15" fmlaLink="DATA!$D$119" fmlaRange="DATA!$B$701:$B$728" sel="1" val="0"/>
</file>

<file path=xl/ctrlProps/ctrlProp8.xml><?xml version="1.0" encoding="utf-8"?>
<formControlPr xmlns="http://schemas.microsoft.com/office/spreadsheetml/2009/9/main" objectType="Spin" dx="16" fmlaLink="$J$28" max="30000" page="10" val="0"/>
</file>

<file path=xl/ctrlProps/ctrlProp80.xml><?xml version="1.0" encoding="utf-8"?>
<formControlPr xmlns="http://schemas.microsoft.com/office/spreadsheetml/2009/9/main" objectType="Spin" dx="16" fmlaLink="$J$136" max="30000" page="10" val="0"/>
</file>

<file path=xl/ctrlProps/ctrlProp81.xml><?xml version="1.0" encoding="utf-8"?>
<formControlPr xmlns="http://schemas.microsoft.com/office/spreadsheetml/2009/9/main" objectType="CheckBox" fmlaLink="DATA!$H$119" lockText="1" noThreeD="1"/>
</file>

<file path=xl/ctrlProps/ctrlProp82.xml><?xml version="1.0" encoding="utf-8"?>
<formControlPr xmlns="http://schemas.microsoft.com/office/spreadsheetml/2009/9/main" objectType="Drop" dropLines="76" dropStyle="combo" dx="15" fmlaLink="DATA!$B$120" fmlaRange="DATA!$C$2:$C$9" sel="1" val="0"/>
</file>

<file path=xl/ctrlProps/ctrlProp83.xml><?xml version="1.0" encoding="utf-8"?>
<formControlPr xmlns="http://schemas.microsoft.com/office/spreadsheetml/2009/9/main" objectType="Drop" dropLines="76" dropStyle="combo" dx="15" fmlaLink="DATA!$D$120" fmlaRange="DATA!$B$731:$B$758" sel="1" val="0"/>
</file>

<file path=xl/ctrlProps/ctrlProp84.xml><?xml version="1.0" encoding="utf-8"?>
<formControlPr xmlns="http://schemas.microsoft.com/office/spreadsheetml/2009/9/main" objectType="Spin" dx="16" fmlaLink="$J$142" max="30000" page="10" val="0"/>
</file>

<file path=xl/ctrlProps/ctrlProp85.xml><?xml version="1.0" encoding="utf-8"?>
<formControlPr xmlns="http://schemas.microsoft.com/office/spreadsheetml/2009/9/main" objectType="CheckBox" fmlaLink="DATA!$H$120" lockText="1" noThreeD="1"/>
</file>

<file path=xl/ctrlProps/ctrlProp86.xml><?xml version="1.0" encoding="utf-8"?>
<formControlPr xmlns="http://schemas.microsoft.com/office/spreadsheetml/2009/9/main" objectType="Drop" dropLines="76" dropStyle="combo" dx="15" fmlaLink="DATA!$B$121" fmlaRange="DATA!$C$2:$C$9" sel="1" val="0"/>
</file>

<file path=xl/ctrlProps/ctrlProp87.xml><?xml version="1.0" encoding="utf-8"?>
<formControlPr xmlns="http://schemas.microsoft.com/office/spreadsheetml/2009/9/main" objectType="Drop" dropLines="76" dropStyle="combo" dx="15" fmlaLink="DATA!$D$121" fmlaRange="DATA!$B$761:$B$788" sel="1" val="0"/>
</file>

<file path=xl/ctrlProps/ctrlProp88.xml><?xml version="1.0" encoding="utf-8"?>
<formControlPr xmlns="http://schemas.microsoft.com/office/spreadsheetml/2009/9/main" objectType="Spin" dx="16" fmlaLink="$J$148" max="30000" page="10" val="0"/>
</file>

<file path=xl/ctrlProps/ctrlProp89.xml><?xml version="1.0" encoding="utf-8"?>
<formControlPr xmlns="http://schemas.microsoft.com/office/spreadsheetml/2009/9/main" objectType="CheckBox" fmlaLink="DATA!$H$121" lockText="1" noThreeD="1"/>
</file>

<file path=xl/ctrlProps/ctrlProp9.xml><?xml version="1.0" encoding="utf-8"?>
<formControlPr xmlns="http://schemas.microsoft.com/office/spreadsheetml/2009/9/main" objectType="CheckBox" fmlaLink="DATA!$H$101" lockText="1" noThreeD="1"/>
</file>

<file path=xl/ctrlProps/ctrlProp90.xml><?xml version="1.0" encoding="utf-8"?>
<formControlPr xmlns="http://schemas.microsoft.com/office/spreadsheetml/2009/9/main" objectType="Drop" dropLines="76" dropStyle="combo" dx="15" fmlaLink="DATA!$B$122" fmlaRange="DATA!$C$2:$C$9" sel="1" val="0"/>
</file>

<file path=xl/ctrlProps/ctrlProp91.xml><?xml version="1.0" encoding="utf-8"?>
<formControlPr xmlns="http://schemas.microsoft.com/office/spreadsheetml/2009/9/main" objectType="Drop" dropLines="76" dropStyle="combo" dx="15" fmlaLink="DATA!$D$122" fmlaRange="DATA!$B$791:$B$818" sel="1" val="0"/>
</file>

<file path=xl/ctrlProps/ctrlProp92.xml><?xml version="1.0" encoding="utf-8"?>
<formControlPr xmlns="http://schemas.microsoft.com/office/spreadsheetml/2009/9/main" objectType="Spin" dx="16" fmlaLink="$J$154" max="30000" page="10" val="0"/>
</file>

<file path=xl/ctrlProps/ctrlProp93.xml><?xml version="1.0" encoding="utf-8"?>
<formControlPr xmlns="http://schemas.microsoft.com/office/spreadsheetml/2009/9/main" objectType="CheckBox" fmlaLink="DATA!$H$122" lockText="1" noThreeD="1"/>
</file>

<file path=xl/ctrlProps/ctrlProp94.xml><?xml version="1.0" encoding="utf-8"?>
<formControlPr xmlns="http://schemas.microsoft.com/office/spreadsheetml/2009/9/main" objectType="Drop" dropLines="76" dropStyle="combo" dx="15" fmlaLink="DATA!$B$123" fmlaRange="DATA!$C$2:$C$9" sel="1" val="0"/>
</file>

<file path=xl/ctrlProps/ctrlProp95.xml><?xml version="1.0" encoding="utf-8"?>
<formControlPr xmlns="http://schemas.microsoft.com/office/spreadsheetml/2009/9/main" objectType="Drop" dropLines="76" dropStyle="combo" dx="15" fmlaLink="DATA!$D$123" fmlaRange="DATA!$B$821:$B$848" sel="1" val="0"/>
</file>

<file path=xl/ctrlProps/ctrlProp96.xml><?xml version="1.0" encoding="utf-8"?>
<formControlPr xmlns="http://schemas.microsoft.com/office/spreadsheetml/2009/9/main" objectType="Spin" dx="16" fmlaLink="$J$160" max="30000" page="10" val="0"/>
</file>

<file path=xl/ctrlProps/ctrlProp97.xml><?xml version="1.0" encoding="utf-8"?>
<formControlPr xmlns="http://schemas.microsoft.com/office/spreadsheetml/2009/9/main" objectType="CheckBox" fmlaLink="DATA!$H$123" lockText="1" noThreeD="1"/>
</file>

<file path=xl/ctrlProps/ctrlProp98.xml><?xml version="1.0" encoding="utf-8"?>
<formControlPr xmlns="http://schemas.microsoft.com/office/spreadsheetml/2009/9/main" objectType="Drop" dropLines="76" dropStyle="combo" dx="15" fmlaLink="DATA!$B$124" fmlaRange="DATA!$C$2:$C$9" sel="1" val="0"/>
</file>

<file path=xl/ctrlProps/ctrlProp99.xml><?xml version="1.0" encoding="utf-8"?>
<formControlPr xmlns="http://schemas.microsoft.com/office/spreadsheetml/2009/9/main" objectType="Drop" dropLines="76" dropStyle="combo" dx="15" fmlaLink="DATA!$D$124" fmlaRange="DATA!$B$851:$B$878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5</xdr:col>
          <xdr:colOff>0</xdr:colOff>
          <xdr:row>16</xdr:row>
          <xdr:rowOff>254000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5</xdr:col>
          <xdr:colOff>0</xdr:colOff>
          <xdr:row>17</xdr:row>
          <xdr:rowOff>254000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8</xdr:col>
          <xdr:colOff>0</xdr:colOff>
          <xdr:row>18</xdr:row>
          <xdr:rowOff>254000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9</xdr:col>
          <xdr:colOff>1536700</xdr:colOff>
          <xdr:row>17</xdr:row>
          <xdr:rowOff>254000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11</xdr:col>
          <xdr:colOff>977900</xdr:colOff>
          <xdr:row>25</xdr:row>
          <xdr:rowOff>254000</xdr:rowOff>
        </xdr:to>
        <xdr:sp macro="" textlink="">
          <xdr:nvSpPr>
            <xdr:cNvPr id="3085" name="Drop Dow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0</xdr:rowOff>
        </xdr:from>
        <xdr:to>
          <xdr:col>11</xdr:col>
          <xdr:colOff>977900</xdr:colOff>
          <xdr:row>26</xdr:row>
          <xdr:rowOff>254000</xdr:rowOff>
        </xdr:to>
        <xdr:sp macro="" textlink="">
          <xdr:nvSpPr>
            <xdr:cNvPr id="3086" name="Drop Dow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5</xdr:col>
          <xdr:colOff>0</xdr:colOff>
          <xdr:row>21</xdr:row>
          <xdr:rowOff>254000</xdr:rowOff>
        </xdr:to>
        <xdr:sp macro="" textlink="">
          <xdr:nvSpPr>
            <xdr:cNvPr id="3087" name="Drop Dow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27</xdr:row>
          <xdr:rowOff>0</xdr:rowOff>
        </xdr:from>
        <xdr:to>
          <xdr:col>10</xdr:col>
          <xdr:colOff>0</xdr:colOff>
          <xdr:row>28</xdr:row>
          <xdr:rowOff>12700</xdr:rowOff>
        </xdr:to>
        <xdr:sp macro="" textlink="">
          <xdr:nvSpPr>
            <xdr:cNvPr id="3089" name="Spinner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11</xdr:col>
          <xdr:colOff>977900</xdr:colOff>
          <xdr:row>31</xdr:row>
          <xdr:rowOff>254000</xdr:rowOff>
        </xdr:to>
        <xdr:sp macro="" textlink="">
          <xdr:nvSpPr>
            <xdr:cNvPr id="3182" name="Drop Down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11</xdr:col>
          <xdr:colOff>977900</xdr:colOff>
          <xdr:row>32</xdr:row>
          <xdr:rowOff>254000</xdr:rowOff>
        </xdr:to>
        <xdr:sp macro="" textlink="">
          <xdr:nvSpPr>
            <xdr:cNvPr id="3183" name="Drop Down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33</xdr:row>
          <xdr:rowOff>0</xdr:rowOff>
        </xdr:from>
        <xdr:to>
          <xdr:col>10</xdr:col>
          <xdr:colOff>0</xdr:colOff>
          <xdr:row>34</xdr:row>
          <xdr:rowOff>12700</xdr:rowOff>
        </xdr:to>
        <xdr:sp macro="" textlink="">
          <xdr:nvSpPr>
            <xdr:cNvPr id="3184" name="Spinner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31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11</xdr:col>
          <xdr:colOff>977900</xdr:colOff>
          <xdr:row>37</xdr:row>
          <xdr:rowOff>254000</xdr:rowOff>
        </xdr:to>
        <xdr:sp macro="" textlink="">
          <xdr:nvSpPr>
            <xdr:cNvPr id="3192" name="Drop Down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0</xdr:rowOff>
        </xdr:from>
        <xdr:to>
          <xdr:col>11</xdr:col>
          <xdr:colOff>977900</xdr:colOff>
          <xdr:row>38</xdr:row>
          <xdr:rowOff>254000</xdr:rowOff>
        </xdr:to>
        <xdr:sp macro="" textlink="">
          <xdr:nvSpPr>
            <xdr:cNvPr id="3193" name="Drop Down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39</xdr:row>
          <xdr:rowOff>0</xdr:rowOff>
        </xdr:from>
        <xdr:to>
          <xdr:col>10</xdr:col>
          <xdr:colOff>0</xdr:colOff>
          <xdr:row>40</xdr:row>
          <xdr:rowOff>12700</xdr:rowOff>
        </xdr:to>
        <xdr:sp macro="" textlink="">
          <xdr:nvSpPr>
            <xdr:cNvPr id="3194" name="Spinner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37</xdr:row>
          <xdr:rowOff>0</xdr:rowOff>
        </xdr:from>
        <xdr:to>
          <xdr:col>7</xdr:col>
          <xdr:colOff>0</xdr:colOff>
          <xdr:row>38</xdr:row>
          <xdr:rowOff>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0</xdr:rowOff>
        </xdr:from>
        <xdr:to>
          <xdr:col>11</xdr:col>
          <xdr:colOff>977900</xdr:colOff>
          <xdr:row>43</xdr:row>
          <xdr:rowOff>254000</xdr:rowOff>
        </xdr:to>
        <xdr:sp macro="" textlink="">
          <xdr:nvSpPr>
            <xdr:cNvPr id="3197" name="Drop Down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0</xdr:rowOff>
        </xdr:from>
        <xdr:to>
          <xdr:col>11</xdr:col>
          <xdr:colOff>977900</xdr:colOff>
          <xdr:row>44</xdr:row>
          <xdr:rowOff>254000</xdr:rowOff>
        </xdr:to>
        <xdr:sp macro="" textlink="">
          <xdr:nvSpPr>
            <xdr:cNvPr id="3198" name="Drop Down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45</xdr:row>
          <xdr:rowOff>0</xdr:rowOff>
        </xdr:from>
        <xdr:to>
          <xdr:col>10</xdr:col>
          <xdr:colOff>0</xdr:colOff>
          <xdr:row>46</xdr:row>
          <xdr:rowOff>12700</xdr:rowOff>
        </xdr:to>
        <xdr:sp macro="" textlink="">
          <xdr:nvSpPr>
            <xdr:cNvPr id="3199" name="Spinner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43</xdr:row>
          <xdr:rowOff>0</xdr:rowOff>
        </xdr:from>
        <xdr:to>
          <xdr:col>7</xdr:col>
          <xdr:colOff>0</xdr:colOff>
          <xdr:row>44</xdr:row>
          <xdr:rowOff>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0</xdr:rowOff>
        </xdr:from>
        <xdr:to>
          <xdr:col>11</xdr:col>
          <xdr:colOff>977900</xdr:colOff>
          <xdr:row>49</xdr:row>
          <xdr:rowOff>254000</xdr:rowOff>
        </xdr:to>
        <xdr:sp macro="" textlink="">
          <xdr:nvSpPr>
            <xdr:cNvPr id="3202" name="Drop Down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0</xdr:rowOff>
        </xdr:from>
        <xdr:to>
          <xdr:col>11</xdr:col>
          <xdr:colOff>977900</xdr:colOff>
          <xdr:row>50</xdr:row>
          <xdr:rowOff>254000</xdr:rowOff>
        </xdr:to>
        <xdr:sp macro="" textlink="">
          <xdr:nvSpPr>
            <xdr:cNvPr id="3203" name="Drop Down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51</xdr:row>
          <xdr:rowOff>0</xdr:rowOff>
        </xdr:from>
        <xdr:to>
          <xdr:col>10</xdr:col>
          <xdr:colOff>0</xdr:colOff>
          <xdr:row>52</xdr:row>
          <xdr:rowOff>12700</xdr:rowOff>
        </xdr:to>
        <xdr:sp macro="" textlink="">
          <xdr:nvSpPr>
            <xdr:cNvPr id="3204" name="Spinner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49</xdr:row>
          <xdr:rowOff>0</xdr:rowOff>
        </xdr:from>
        <xdr:to>
          <xdr:col>7</xdr:col>
          <xdr:colOff>0</xdr:colOff>
          <xdr:row>50</xdr:row>
          <xdr:rowOff>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55</xdr:row>
          <xdr:rowOff>0</xdr:rowOff>
        </xdr:from>
        <xdr:to>
          <xdr:col>11</xdr:col>
          <xdr:colOff>977900</xdr:colOff>
          <xdr:row>55</xdr:row>
          <xdr:rowOff>254000</xdr:rowOff>
        </xdr:to>
        <xdr:sp macro="" textlink="">
          <xdr:nvSpPr>
            <xdr:cNvPr id="3207" name="Drop Down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56</xdr:row>
          <xdr:rowOff>0</xdr:rowOff>
        </xdr:from>
        <xdr:to>
          <xdr:col>11</xdr:col>
          <xdr:colOff>977900</xdr:colOff>
          <xdr:row>56</xdr:row>
          <xdr:rowOff>254000</xdr:rowOff>
        </xdr:to>
        <xdr:sp macro="" textlink="">
          <xdr:nvSpPr>
            <xdr:cNvPr id="3208" name="Drop Down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57</xdr:row>
          <xdr:rowOff>0</xdr:rowOff>
        </xdr:from>
        <xdr:to>
          <xdr:col>10</xdr:col>
          <xdr:colOff>0</xdr:colOff>
          <xdr:row>58</xdr:row>
          <xdr:rowOff>12700</xdr:rowOff>
        </xdr:to>
        <xdr:sp macro="" textlink="">
          <xdr:nvSpPr>
            <xdr:cNvPr id="3209" name="Spinner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55</xdr:row>
          <xdr:rowOff>0</xdr:rowOff>
        </xdr:from>
        <xdr:to>
          <xdr:col>7</xdr:col>
          <xdr:colOff>0</xdr:colOff>
          <xdr:row>56</xdr:row>
          <xdr:rowOff>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0</xdr:rowOff>
        </xdr:from>
        <xdr:to>
          <xdr:col>11</xdr:col>
          <xdr:colOff>977900</xdr:colOff>
          <xdr:row>61</xdr:row>
          <xdr:rowOff>254000</xdr:rowOff>
        </xdr:to>
        <xdr:sp macro="" textlink="">
          <xdr:nvSpPr>
            <xdr:cNvPr id="3212" name="Drop Down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11</xdr:col>
          <xdr:colOff>977900</xdr:colOff>
          <xdr:row>62</xdr:row>
          <xdr:rowOff>254000</xdr:rowOff>
        </xdr:to>
        <xdr:sp macro="" textlink="">
          <xdr:nvSpPr>
            <xdr:cNvPr id="3213" name="Drop Down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63</xdr:row>
          <xdr:rowOff>0</xdr:rowOff>
        </xdr:from>
        <xdr:to>
          <xdr:col>10</xdr:col>
          <xdr:colOff>0</xdr:colOff>
          <xdr:row>64</xdr:row>
          <xdr:rowOff>12700</xdr:rowOff>
        </xdr:to>
        <xdr:sp macro="" textlink="">
          <xdr:nvSpPr>
            <xdr:cNvPr id="3214" name="Spinner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61</xdr:row>
          <xdr:rowOff>0</xdr:rowOff>
        </xdr:from>
        <xdr:to>
          <xdr:col>7</xdr:col>
          <xdr:colOff>0</xdr:colOff>
          <xdr:row>62</xdr:row>
          <xdr:rowOff>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0</xdr:rowOff>
        </xdr:from>
        <xdr:to>
          <xdr:col>11</xdr:col>
          <xdr:colOff>977900</xdr:colOff>
          <xdr:row>67</xdr:row>
          <xdr:rowOff>254000</xdr:rowOff>
        </xdr:to>
        <xdr:sp macro="" textlink="">
          <xdr:nvSpPr>
            <xdr:cNvPr id="3217" name="Drop Down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68</xdr:row>
          <xdr:rowOff>0</xdr:rowOff>
        </xdr:from>
        <xdr:to>
          <xdr:col>11</xdr:col>
          <xdr:colOff>977900</xdr:colOff>
          <xdr:row>68</xdr:row>
          <xdr:rowOff>254000</xdr:rowOff>
        </xdr:to>
        <xdr:sp macro="" textlink="">
          <xdr:nvSpPr>
            <xdr:cNvPr id="3218" name="Drop Down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69</xdr:row>
          <xdr:rowOff>0</xdr:rowOff>
        </xdr:from>
        <xdr:to>
          <xdr:col>10</xdr:col>
          <xdr:colOff>0</xdr:colOff>
          <xdr:row>70</xdr:row>
          <xdr:rowOff>12700</xdr:rowOff>
        </xdr:to>
        <xdr:sp macro="" textlink="">
          <xdr:nvSpPr>
            <xdr:cNvPr id="3219" name="Spinner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67</xdr:row>
          <xdr:rowOff>0</xdr:rowOff>
        </xdr:from>
        <xdr:to>
          <xdr:col>7</xdr:col>
          <xdr:colOff>0</xdr:colOff>
          <xdr:row>68</xdr:row>
          <xdr:rowOff>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11</xdr:col>
          <xdr:colOff>977900</xdr:colOff>
          <xdr:row>73</xdr:row>
          <xdr:rowOff>254000</xdr:rowOff>
        </xdr:to>
        <xdr:sp macro="" textlink="">
          <xdr:nvSpPr>
            <xdr:cNvPr id="3222" name="Drop Down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11</xdr:col>
          <xdr:colOff>977900</xdr:colOff>
          <xdr:row>74</xdr:row>
          <xdr:rowOff>254000</xdr:rowOff>
        </xdr:to>
        <xdr:sp macro="" textlink="">
          <xdr:nvSpPr>
            <xdr:cNvPr id="3223" name="Drop Down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75</xdr:row>
          <xdr:rowOff>0</xdr:rowOff>
        </xdr:from>
        <xdr:to>
          <xdr:col>10</xdr:col>
          <xdr:colOff>0</xdr:colOff>
          <xdr:row>76</xdr:row>
          <xdr:rowOff>12700</xdr:rowOff>
        </xdr:to>
        <xdr:sp macro="" textlink="">
          <xdr:nvSpPr>
            <xdr:cNvPr id="3224" name="Spinner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73</xdr:row>
          <xdr:rowOff>0</xdr:rowOff>
        </xdr:from>
        <xdr:to>
          <xdr:col>7</xdr:col>
          <xdr:colOff>0</xdr:colOff>
          <xdr:row>74</xdr:row>
          <xdr:rowOff>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79</xdr:row>
          <xdr:rowOff>0</xdr:rowOff>
        </xdr:from>
        <xdr:to>
          <xdr:col>11</xdr:col>
          <xdr:colOff>977900</xdr:colOff>
          <xdr:row>79</xdr:row>
          <xdr:rowOff>254000</xdr:rowOff>
        </xdr:to>
        <xdr:sp macro="" textlink="">
          <xdr:nvSpPr>
            <xdr:cNvPr id="3227" name="Drop Down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80</xdr:row>
          <xdr:rowOff>0</xdr:rowOff>
        </xdr:from>
        <xdr:to>
          <xdr:col>11</xdr:col>
          <xdr:colOff>977900</xdr:colOff>
          <xdr:row>80</xdr:row>
          <xdr:rowOff>254000</xdr:rowOff>
        </xdr:to>
        <xdr:sp macro="" textlink="">
          <xdr:nvSpPr>
            <xdr:cNvPr id="3228" name="Drop Down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81</xdr:row>
          <xdr:rowOff>0</xdr:rowOff>
        </xdr:from>
        <xdr:to>
          <xdr:col>10</xdr:col>
          <xdr:colOff>0</xdr:colOff>
          <xdr:row>82</xdr:row>
          <xdr:rowOff>12700</xdr:rowOff>
        </xdr:to>
        <xdr:sp macro="" textlink="">
          <xdr:nvSpPr>
            <xdr:cNvPr id="3229" name="Spinner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79</xdr:row>
          <xdr:rowOff>0</xdr:rowOff>
        </xdr:from>
        <xdr:to>
          <xdr:col>7</xdr:col>
          <xdr:colOff>0</xdr:colOff>
          <xdr:row>80</xdr:row>
          <xdr:rowOff>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0</xdr:rowOff>
        </xdr:from>
        <xdr:to>
          <xdr:col>11</xdr:col>
          <xdr:colOff>977900</xdr:colOff>
          <xdr:row>85</xdr:row>
          <xdr:rowOff>254000</xdr:rowOff>
        </xdr:to>
        <xdr:sp macro="" textlink="">
          <xdr:nvSpPr>
            <xdr:cNvPr id="3232" name="Drop Down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0</xdr:rowOff>
        </xdr:from>
        <xdr:to>
          <xdr:col>11</xdr:col>
          <xdr:colOff>977900</xdr:colOff>
          <xdr:row>86</xdr:row>
          <xdr:rowOff>254000</xdr:rowOff>
        </xdr:to>
        <xdr:sp macro="" textlink="">
          <xdr:nvSpPr>
            <xdr:cNvPr id="3233" name="Drop Down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87</xdr:row>
          <xdr:rowOff>0</xdr:rowOff>
        </xdr:from>
        <xdr:to>
          <xdr:col>10</xdr:col>
          <xdr:colOff>0</xdr:colOff>
          <xdr:row>88</xdr:row>
          <xdr:rowOff>12700</xdr:rowOff>
        </xdr:to>
        <xdr:sp macro="" textlink="">
          <xdr:nvSpPr>
            <xdr:cNvPr id="3234" name="Spinner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85</xdr:row>
          <xdr:rowOff>0</xdr:rowOff>
        </xdr:from>
        <xdr:to>
          <xdr:col>7</xdr:col>
          <xdr:colOff>0</xdr:colOff>
          <xdr:row>86</xdr:row>
          <xdr:rowOff>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0</xdr:rowOff>
        </xdr:from>
        <xdr:to>
          <xdr:col>11</xdr:col>
          <xdr:colOff>977900</xdr:colOff>
          <xdr:row>91</xdr:row>
          <xdr:rowOff>254000</xdr:rowOff>
        </xdr:to>
        <xdr:sp macro="" textlink="">
          <xdr:nvSpPr>
            <xdr:cNvPr id="3237" name="Drop Down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0</xdr:rowOff>
        </xdr:from>
        <xdr:to>
          <xdr:col>11</xdr:col>
          <xdr:colOff>977900</xdr:colOff>
          <xdr:row>92</xdr:row>
          <xdr:rowOff>254000</xdr:rowOff>
        </xdr:to>
        <xdr:sp macro="" textlink="">
          <xdr:nvSpPr>
            <xdr:cNvPr id="3238" name="Drop Down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93</xdr:row>
          <xdr:rowOff>0</xdr:rowOff>
        </xdr:from>
        <xdr:to>
          <xdr:col>10</xdr:col>
          <xdr:colOff>0</xdr:colOff>
          <xdr:row>94</xdr:row>
          <xdr:rowOff>12700</xdr:rowOff>
        </xdr:to>
        <xdr:sp macro="" textlink="">
          <xdr:nvSpPr>
            <xdr:cNvPr id="3239" name="Spinner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91</xdr:row>
          <xdr:rowOff>0</xdr:rowOff>
        </xdr:from>
        <xdr:to>
          <xdr:col>7</xdr:col>
          <xdr:colOff>0</xdr:colOff>
          <xdr:row>92</xdr:row>
          <xdr:rowOff>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97</xdr:row>
          <xdr:rowOff>0</xdr:rowOff>
        </xdr:from>
        <xdr:to>
          <xdr:col>11</xdr:col>
          <xdr:colOff>977900</xdr:colOff>
          <xdr:row>97</xdr:row>
          <xdr:rowOff>254000</xdr:rowOff>
        </xdr:to>
        <xdr:sp macro="" textlink="">
          <xdr:nvSpPr>
            <xdr:cNvPr id="3242" name="Drop Down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11</xdr:col>
          <xdr:colOff>977900</xdr:colOff>
          <xdr:row>98</xdr:row>
          <xdr:rowOff>254000</xdr:rowOff>
        </xdr:to>
        <xdr:sp macro="" textlink="">
          <xdr:nvSpPr>
            <xdr:cNvPr id="3243" name="Drop Down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99</xdr:row>
          <xdr:rowOff>0</xdr:rowOff>
        </xdr:from>
        <xdr:to>
          <xdr:col>10</xdr:col>
          <xdr:colOff>0</xdr:colOff>
          <xdr:row>100</xdr:row>
          <xdr:rowOff>12700</xdr:rowOff>
        </xdr:to>
        <xdr:sp macro="" textlink="">
          <xdr:nvSpPr>
            <xdr:cNvPr id="3244" name="Spinner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97</xdr:row>
          <xdr:rowOff>0</xdr:rowOff>
        </xdr:from>
        <xdr:to>
          <xdr:col>7</xdr:col>
          <xdr:colOff>0</xdr:colOff>
          <xdr:row>98</xdr:row>
          <xdr:rowOff>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0</xdr:rowOff>
        </xdr:from>
        <xdr:to>
          <xdr:col>11</xdr:col>
          <xdr:colOff>977900</xdr:colOff>
          <xdr:row>103</xdr:row>
          <xdr:rowOff>254000</xdr:rowOff>
        </xdr:to>
        <xdr:sp macro="" textlink="">
          <xdr:nvSpPr>
            <xdr:cNvPr id="3247" name="Drop Down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104</xdr:row>
          <xdr:rowOff>0</xdr:rowOff>
        </xdr:from>
        <xdr:to>
          <xdr:col>11</xdr:col>
          <xdr:colOff>977900</xdr:colOff>
          <xdr:row>104</xdr:row>
          <xdr:rowOff>254000</xdr:rowOff>
        </xdr:to>
        <xdr:sp macro="" textlink="">
          <xdr:nvSpPr>
            <xdr:cNvPr id="3248" name="Drop Down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105</xdr:row>
          <xdr:rowOff>0</xdr:rowOff>
        </xdr:from>
        <xdr:to>
          <xdr:col>10</xdr:col>
          <xdr:colOff>0</xdr:colOff>
          <xdr:row>106</xdr:row>
          <xdr:rowOff>12700</xdr:rowOff>
        </xdr:to>
        <xdr:sp macro="" textlink="">
          <xdr:nvSpPr>
            <xdr:cNvPr id="3249" name="Spinner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103</xdr:row>
          <xdr:rowOff>0</xdr:rowOff>
        </xdr:from>
        <xdr:to>
          <xdr:col>7</xdr:col>
          <xdr:colOff>0</xdr:colOff>
          <xdr:row>104</xdr:row>
          <xdr:rowOff>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0</xdr:rowOff>
        </xdr:from>
        <xdr:to>
          <xdr:col>11</xdr:col>
          <xdr:colOff>977900</xdr:colOff>
          <xdr:row>109</xdr:row>
          <xdr:rowOff>254000</xdr:rowOff>
        </xdr:to>
        <xdr:sp macro="" textlink="">
          <xdr:nvSpPr>
            <xdr:cNvPr id="3252" name="Drop Down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0</xdr:rowOff>
        </xdr:from>
        <xdr:to>
          <xdr:col>11</xdr:col>
          <xdr:colOff>977900</xdr:colOff>
          <xdr:row>110</xdr:row>
          <xdr:rowOff>254000</xdr:rowOff>
        </xdr:to>
        <xdr:sp macro="" textlink="">
          <xdr:nvSpPr>
            <xdr:cNvPr id="3253" name="Drop Down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111</xdr:row>
          <xdr:rowOff>0</xdr:rowOff>
        </xdr:from>
        <xdr:to>
          <xdr:col>10</xdr:col>
          <xdr:colOff>0</xdr:colOff>
          <xdr:row>112</xdr:row>
          <xdr:rowOff>12700</xdr:rowOff>
        </xdr:to>
        <xdr:sp macro="" textlink="">
          <xdr:nvSpPr>
            <xdr:cNvPr id="3254" name="Spinner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109</xdr:row>
          <xdr:rowOff>0</xdr:rowOff>
        </xdr:from>
        <xdr:to>
          <xdr:col>7</xdr:col>
          <xdr:colOff>0</xdr:colOff>
          <xdr:row>110</xdr:row>
          <xdr:rowOff>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115</xdr:row>
          <xdr:rowOff>0</xdr:rowOff>
        </xdr:from>
        <xdr:to>
          <xdr:col>11</xdr:col>
          <xdr:colOff>977900</xdr:colOff>
          <xdr:row>115</xdr:row>
          <xdr:rowOff>254000</xdr:rowOff>
        </xdr:to>
        <xdr:sp macro="" textlink="">
          <xdr:nvSpPr>
            <xdr:cNvPr id="3257" name="Drop Down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116</xdr:row>
          <xdr:rowOff>0</xdr:rowOff>
        </xdr:from>
        <xdr:to>
          <xdr:col>11</xdr:col>
          <xdr:colOff>977900</xdr:colOff>
          <xdr:row>116</xdr:row>
          <xdr:rowOff>254000</xdr:rowOff>
        </xdr:to>
        <xdr:sp macro="" textlink="">
          <xdr:nvSpPr>
            <xdr:cNvPr id="3258" name="Drop Down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117</xdr:row>
          <xdr:rowOff>0</xdr:rowOff>
        </xdr:from>
        <xdr:to>
          <xdr:col>10</xdr:col>
          <xdr:colOff>0</xdr:colOff>
          <xdr:row>118</xdr:row>
          <xdr:rowOff>12700</xdr:rowOff>
        </xdr:to>
        <xdr:sp macro="" textlink="">
          <xdr:nvSpPr>
            <xdr:cNvPr id="3259" name="Spinner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115</xdr:row>
          <xdr:rowOff>0</xdr:rowOff>
        </xdr:from>
        <xdr:to>
          <xdr:col>7</xdr:col>
          <xdr:colOff>0</xdr:colOff>
          <xdr:row>116</xdr:row>
          <xdr:rowOff>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121</xdr:row>
          <xdr:rowOff>0</xdr:rowOff>
        </xdr:from>
        <xdr:to>
          <xdr:col>11</xdr:col>
          <xdr:colOff>977900</xdr:colOff>
          <xdr:row>121</xdr:row>
          <xdr:rowOff>254000</xdr:rowOff>
        </xdr:to>
        <xdr:sp macro="" textlink="">
          <xdr:nvSpPr>
            <xdr:cNvPr id="3262" name="Drop Down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122</xdr:row>
          <xdr:rowOff>0</xdr:rowOff>
        </xdr:from>
        <xdr:to>
          <xdr:col>11</xdr:col>
          <xdr:colOff>977900</xdr:colOff>
          <xdr:row>122</xdr:row>
          <xdr:rowOff>254000</xdr:rowOff>
        </xdr:to>
        <xdr:sp macro="" textlink="">
          <xdr:nvSpPr>
            <xdr:cNvPr id="3263" name="Drop Down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123</xdr:row>
          <xdr:rowOff>0</xdr:rowOff>
        </xdr:from>
        <xdr:to>
          <xdr:col>10</xdr:col>
          <xdr:colOff>0</xdr:colOff>
          <xdr:row>124</xdr:row>
          <xdr:rowOff>12700</xdr:rowOff>
        </xdr:to>
        <xdr:sp macro="" textlink="">
          <xdr:nvSpPr>
            <xdr:cNvPr id="3264" name="Spinner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121</xdr:row>
          <xdr:rowOff>0</xdr:rowOff>
        </xdr:from>
        <xdr:to>
          <xdr:col>7</xdr:col>
          <xdr:colOff>0</xdr:colOff>
          <xdr:row>122</xdr:row>
          <xdr:rowOff>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127</xdr:row>
          <xdr:rowOff>0</xdr:rowOff>
        </xdr:from>
        <xdr:to>
          <xdr:col>11</xdr:col>
          <xdr:colOff>977900</xdr:colOff>
          <xdr:row>127</xdr:row>
          <xdr:rowOff>254000</xdr:rowOff>
        </xdr:to>
        <xdr:sp macro="" textlink="">
          <xdr:nvSpPr>
            <xdr:cNvPr id="3267" name="Drop Down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128</xdr:row>
          <xdr:rowOff>0</xdr:rowOff>
        </xdr:from>
        <xdr:to>
          <xdr:col>11</xdr:col>
          <xdr:colOff>977900</xdr:colOff>
          <xdr:row>128</xdr:row>
          <xdr:rowOff>254000</xdr:rowOff>
        </xdr:to>
        <xdr:sp macro="" textlink="">
          <xdr:nvSpPr>
            <xdr:cNvPr id="3268" name="Drop Down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129</xdr:row>
          <xdr:rowOff>0</xdr:rowOff>
        </xdr:from>
        <xdr:to>
          <xdr:col>10</xdr:col>
          <xdr:colOff>0</xdr:colOff>
          <xdr:row>130</xdr:row>
          <xdr:rowOff>12700</xdr:rowOff>
        </xdr:to>
        <xdr:sp macro="" textlink="">
          <xdr:nvSpPr>
            <xdr:cNvPr id="3269" name="Spinner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127</xdr:row>
          <xdr:rowOff>0</xdr:rowOff>
        </xdr:from>
        <xdr:to>
          <xdr:col>7</xdr:col>
          <xdr:colOff>0</xdr:colOff>
          <xdr:row>128</xdr:row>
          <xdr:rowOff>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133</xdr:row>
          <xdr:rowOff>0</xdr:rowOff>
        </xdr:from>
        <xdr:to>
          <xdr:col>11</xdr:col>
          <xdr:colOff>977900</xdr:colOff>
          <xdr:row>133</xdr:row>
          <xdr:rowOff>254000</xdr:rowOff>
        </xdr:to>
        <xdr:sp macro="" textlink="">
          <xdr:nvSpPr>
            <xdr:cNvPr id="3272" name="Drop Down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134</xdr:row>
          <xdr:rowOff>0</xdr:rowOff>
        </xdr:from>
        <xdr:to>
          <xdr:col>11</xdr:col>
          <xdr:colOff>977900</xdr:colOff>
          <xdr:row>134</xdr:row>
          <xdr:rowOff>254000</xdr:rowOff>
        </xdr:to>
        <xdr:sp macro="" textlink="">
          <xdr:nvSpPr>
            <xdr:cNvPr id="3273" name="Drop Down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135</xdr:row>
          <xdr:rowOff>0</xdr:rowOff>
        </xdr:from>
        <xdr:to>
          <xdr:col>10</xdr:col>
          <xdr:colOff>0</xdr:colOff>
          <xdr:row>136</xdr:row>
          <xdr:rowOff>12700</xdr:rowOff>
        </xdr:to>
        <xdr:sp macro="" textlink="">
          <xdr:nvSpPr>
            <xdr:cNvPr id="3274" name="Spinner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133</xdr:row>
          <xdr:rowOff>0</xdr:rowOff>
        </xdr:from>
        <xdr:to>
          <xdr:col>7</xdr:col>
          <xdr:colOff>0</xdr:colOff>
          <xdr:row>134</xdr:row>
          <xdr:rowOff>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139</xdr:row>
          <xdr:rowOff>0</xdr:rowOff>
        </xdr:from>
        <xdr:to>
          <xdr:col>11</xdr:col>
          <xdr:colOff>977900</xdr:colOff>
          <xdr:row>139</xdr:row>
          <xdr:rowOff>254000</xdr:rowOff>
        </xdr:to>
        <xdr:sp macro="" textlink="">
          <xdr:nvSpPr>
            <xdr:cNvPr id="3277" name="Drop Down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140</xdr:row>
          <xdr:rowOff>0</xdr:rowOff>
        </xdr:from>
        <xdr:to>
          <xdr:col>11</xdr:col>
          <xdr:colOff>977900</xdr:colOff>
          <xdr:row>140</xdr:row>
          <xdr:rowOff>254000</xdr:rowOff>
        </xdr:to>
        <xdr:sp macro="" textlink="">
          <xdr:nvSpPr>
            <xdr:cNvPr id="3278" name="Drop Down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141</xdr:row>
          <xdr:rowOff>0</xdr:rowOff>
        </xdr:from>
        <xdr:to>
          <xdr:col>10</xdr:col>
          <xdr:colOff>0</xdr:colOff>
          <xdr:row>142</xdr:row>
          <xdr:rowOff>12700</xdr:rowOff>
        </xdr:to>
        <xdr:sp macro="" textlink="">
          <xdr:nvSpPr>
            <xdr:cNvPr id="3279" name="Spinner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139</xdr:row>
          <xdr:rowOff>0</xdr:rowOff>
        </xdr:from>
        <xdr:to>
          <xdr:col>7</xdr:col>
          <xdr:colOff>0</xdr:colOff>
          <xdr:row>140</xdr:row>
          <xdr:rowOff>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145</xdr:row>
          <xdr:rowOff>0</xdr:rowOff>
        </xdr:from>
        <xdr:to>
          <xdr:col>11</xdr:col>
          <xdr:colOff>977900</xdr:colOff>
          <xdr:row>145</xdr:row>
          <xdr:rowOff>254000</xdr:rowOff>
        </xdr:to>
        <xdr:sp macro="" textlink="">
          <xdr:nvSpPr>
            <xdr:cNvPr id="3282" name="Drop Down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146</xdr:row>
          <xdr:rowOff>0</xdr:rowOff>
        </xdr:from>
        <xdr:to>
          <xdr:col>11</xdr:col>
          <xdr:colOff>977900</xdr:colOff>
          <xdr:row>146</xdr:row>
          <xdr:rowOff>254000</xdr:rowOff>
        </xdr:to>
        <xdr:sp macro="" textlink="">
          <xdr:nvSpPr>
            <xdr:cNvPr id="3283" name="Drop Down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147</xdr:row>
          <xdr:rowOff>0</xdr:rowOff>
        </xdr:from>
        <xdr:to>
          <xdr:col>10</xdr:col>
          <xdr:colOff>0</xdr:colOff>
          <xdr:row>148</xdr:row>
          <xdr:rowOff>12700</xdr:rowOff>
        </xdr:to>
        <xdr:sp macro="" textlink="">
          <xdr:nvSpPr>
            <xdr:cNvPr id="3284" name="Spinner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145</xdr:row>
          <xdr:rowOff>0</xdr:rowOff>
        </xdr:from>
        <xdr:to>
          <xdr:col>7</xdr:col>
          <xdr:colOff>0</xdr:colOff>
          <xdr:row>146</xdr:row>
          <xdr:rowOff>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151</xdr:row>
          <xdr:rowOff>0</xdr:rowOff>
        </xdr:from>
        <xdr:to>
          <xdr:col>11</xdr:col>
          <xdr:colOff>977900</xdr:colOff>
          <xdr:row>151</xdr:row>
          <xdr:rowOff>254000</xdr:rowOff>
        </xdr:to>
        <xdr:sp macro="" textlink="">
          <xdr:nvSpPr>
            <xdr:cNvPr id="3287" name="Drop Down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152</xdr:row>
          <xdr:rowOff>0</xdr:rowOff>
        </xdr:from>
        <xdr:to>
          <xdr:col>11</xdr:col>
          <xdr:colOff>977900</xdr:colOff>
          <xdr:row>152</xdr:row>
          <xdr:rowOff>254000</xdr:rowOff>
        </xdr:to>
        <xdr:sp macro="" textlink="">
          <xdr:nvSpPr>
            <xdr:cNvPr id="3288" name="Drop Down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153</xdr:row>
          <xdr:rowOff>0</xdr:rowOff>
        </xdr:from>
        <xdr:to>
          <xdr:col>10</xdr:col>
          <xdr:colOff>0</xdr:colOff>
          <xdr:row>154</xdr:row>
          <xdr:rowOff>12700</xdr:rowOff>
        </xdr:to>
        <xdr:sp macro="" textlink="">
          <xdr:nvSpPr>
            <xdr:cNvPr id="3289" name="Spinner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151</xdr:row>
          <xdr:rowOff>0</xdr:rowOff>
        </xdr:from>
        <xdr:to>
          <xdr:col>7</xdr:col>
          <xdr:colOff>0</xdr:colOff>
          <xdr:row>152</xdr:row>
          <xdr:rowOff>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157</xdr:row>
          <xdr:rowOff>0</xdr:rowOff>
        </xdr:from>
        <xdr:to>
          <xdr:col>11</xdr:col>
          <xdr:colOff>977900</xdr:colOff>
          <xdr:row>157</xdr:row>
          <xdr:rowOff>254000</xdr:rowOff>
        </xdr:to>
        <xdr:sp macro="" textlink="">
          <xdr:nvSpPr>
            <xdr:cNvPr id="3292" name="Drop Down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158</xdr:row>
          <xdr:rowOff>0</xdr:rowOff>
        </xdr:from>
        <xdr:to>
          <xdr:col>11</xdr:col>
          <xdr:colOff>977900</xdr:colOff>
          <xdr:row>158</xdr:row>
          <xdr:rowOff>254000</xdr:rowOff>
        </xdr:to>
        <xdr:sp macro="" textlink="">
          <xdr:nvSpPr>
            <xdr:cNvPr id="3293" name="Drop Down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159</xdr:row>
          <xdr:rowOff>0</xdr:rowOff>
        </xdr:from>
        <xdr:to>
          <xdr:col>10</xdr:col>
          <xdr:colOff>0</xdr:colOff>
          <xdr:row>160</xdr:row>
          <xdr:rowOff>12700</xdr:rowOff>
        </xdr:to>
        <xdr:sp macro="" textlink="">
          <xdr:nvSpPr>
            <xdr:cNvPr id="3294" name="Spinner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157</xdr:row>
          <xdr:rowOff>0</xdr:rowOff>
        </xdr:from>
        <xdr:to>
          <xdr:col>7</xdr:col>
          <xdr:colOff>0</xdr:colOff>
          <xdr:row>158</xdr:row>
          <xdr:rowOff>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163</xdr:row>
          <xdr:rowOff>0</xdr:rowOff>
        </xdr:from>
        <xdr:to>
          <xdr:col>11</xdr:col>
          <xdr:colOff>977900</xdr:colOff>
          <xdr:row>163</xdr:row>
          <xdr:rowOff>254000</xdr:rowOff>
        </xdr:to>
        <xdr:sp macro="" textlink="">
          <xdr:nvSpPr>
            <xdr:cNvPr id="3297" name="Drop Down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164</xdr:row>
          <xdr:rowOff>0</xdr:rowOff>
        </xdr:from>
        <xdr:to>
          <xdr:col>11</xdr:col>
          <xdr:colOff>977900</xdr:colOff>
          <xdr:row>164</xdr:row>
          <xdr:rowOff>254000</xdr:rowOff>
        </xdr:to>
        <xdr:sp macro="" textlink="">
          <xdr:nvSpPr>
            <xdr:cNvPr id="3298" name="Drop Down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165</xdr:row>
          <xdr:rowOff>0</xdr:rowOff>
        </xdr:from>
        <xdr:to>
          <xdr:col>10</xdr:col>
          <xdr:colOff>0</xdr:colOff>
          <xdr:row>166</xdr:row>
          <xdr:rowOff>12700</xdr:rowOff>
        </xdr:to>
        <xdr:sp macro="" textlink="">
          <xdr:nvSpPr>
            <xdr:cNvPr id="3299" name="Spinner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163</xdr:row>
          <xdr:rowOff>0</xdr:rowOff>
        </xdr:from>
        <xdr:to>
          <xdr:col>7</xdr:col>
          <xdr:colOff>0</xdr:colOff>
          <xdr:row>164</xdr:row>
          <xdr:rowOff>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169</xdr:row>
          <xdr:rowOff>0</xdr:rowOff>
        </xdr:from>
        <xdr:to>
          <xdr:col>11</xdr:col>
          <xdr:colOff>977900</xdr:colOff>
          <xdr:row>169</xdr:row>
          <xdr:rowOff>254000</xdr:rowOff>
        </xdr:to>
        <xdr:sp macro="" textlink="">
          <xdr:nvSpPr>
            <xdr:cNvPr id="3302" name="Drop Down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170</xdr:row>
          <xdr:rowOff>0</xdr:rowOff>
        </xdr:from>
        <xdr:to>
          <xdr:col>11</xdr:col>
          <xdr:colOff>977900</xdr:colOff>
          <xdr:row>170</xdr:row>
          <xdr:rowOff>254000</xdr:rowOff>
        </xdr:to>
        <xdr:sp macro="" textlink="">
          <xdr:nvSpPr>
            <xdr:cNvPr id="3303" name="Drop Down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171</xdr:row>
          <xdr:rowOff>0</xdr:rowOff>
        </xdr:from>
        <xdr:to>
          <xdr:col>10</xdr:col>
          <xdr:colOff>0</xdr:colOff>
          <xdr:row>172</xdr:row>
          <xdr:rowOff>12700</xdr:rowOff>
        </xdr:to>
        <xdr:sp macro="" textlink="">
          <xdr:nvSpPr>
            <xdr:cNvPr id="3304" name="Spinner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169</xdr:row>
          <xdr:rowOff>0</xdr:rowOff>
        </xdr:from>
        <xdr:to>
          <xdr:col>7</xdr:col>
          <xdr:colOff>0</xdr:colOff>
          <xdr:row>170</xdr:row>
          <xdr:rowOff>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175</xdr:row>
          <xdr:rowOff>0</xdr:rowOff>
        </xdr:from>
        <xdr:to>
          <xdr:col>11</xdr:col>
          <xdr:colOff>977900</xdr:colOff>
          <xdr:row>175</xdr:row>
          <xdr:rowOff>254000</xdr:rowOff>
        </xdr:to>
        <xdr:sp macro="" textlink="">
          <xdr:nvSpPr>
            <xdr:cNvPr id="3307" name="Drop Down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176</xdr:row>
          <xdr:rowOff>0</xdr:rowOff>
        </xdr:from>
        <xdr:to>
          <xdr:col>11</xdr:col>
          <xdr:colOff>977900</xdr:colOff>
          <xdr:row>176</xdr:row>
          <xdr:rowOff>254000</xdr:rowOff>
        </xdr:to>
        <xdr:sp macro="" textlink="">
          <xdr:nvSpPr>
            <xdr:cNvPr id="3308" name="Drop Down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177</xdr:row>
          <xdr:rowOff>0</xdr:rowOff>
        </xdr:from>
        <xdr:to>
          <xdr:col>10</xdr:col>
          <xdr:colOff>0</xdr:colOff>
          <xdr:row>178</xdr:row>
          <xdr:rowOff>12700</xdr:rowOff>
        </xdr:to>
        <xdr:sp macro="" textlink="">
          <xdr:nvSpPr>
            <xdr:cNvPr id="3309" name="Spinner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175</xdr:row>
          <xdr:rowOff>0</xdr:rowOff>
        </xdr:from>
        <xdr:to>
          <xdr:col>7</xdr:col>
          <xdr:colOff>0</xdr:colOff>
          <xdr:row>176</xdr:row>
          <xdr:rowOff>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181</xdr:row>
          <xdr:rowOff>0</xdr:rowOff>
        </xdr:from>
        <xdr:to>
          <xdr:col>11</xdr:col>
          <xdr:colOff>977900</xdr:colOff>
          <xdr:row>181</xdr:row>
          <xdr:rowOff>254000</xdr:rowOff>
        </xdr:to>
        <xdr:sp macro="" textlink="">
          <xdr:nvSpPr>
            <xdr:cNvPr id="3312" name="Drop Down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182</xdr:row>
          <xdr:rowOff>0</xdr:rowOff>
        </xdr:from>
        <xdr:to>
          <xdr:col>11</xdr:col>
          <xdr:colOff>977900</xdr:colOff>
          <xdr:row>182</xdr:row>
          <xdr:rowOff>254000</xdr:rowOff>
        </xdr:to>
        <xdr:sp macro="" textlink="">
          <xdr:nvSpPr>
            <xdr:cNvPr id="3313" name="Drop Down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183</xdr:row>
          <xdr:rowOff>0</xdr:rowOff>
        </xdr:from>
        <xdr:to>
          <xdr:col>10</xdr:col>
          <xdr:colOff>0</xdr:colOff>
          <xdr:row>184</xdr:row>
          <xdr:rowOff>12700</xdr:rowOff>
        </xdr:to>
        <xdr:sp macro="" textlink="">
          <xdr:nvSpPr>
            <xdr:cNvPr id="3314" name="Spinner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181</xdr:row>
          <xdr:rowOff>0</xdr:rowOff>
        </xdr:from>
        <xdr:to>
          <xdr:col>7</xdr:col>
          <xdr:colOff>0</xdr:colOff>
          <xdr:row>182</xdr:row>
          <xdr:rowOff>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187</xdr:row>
          <xdr:rowOff>0</xdr:rowOff>
        </xdr:from>
        <xdr:to>
          <xdr:col>11</xdr:col>
          <xdr:colOff>977900</xdr:colOff>
          <xdr:row>187</xdr:row>
          <xdr:rowOff>254000</xdr:rowOff>
        </xdr:to>
        <xdr:sp macro="" textlink="">
          <xdr:nvSpPr>
            <xdr:cNvPr id="3317" name="Drop Down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188</xdr:row>
          <xdr:rowOff>0</xdr:rowOff>
        </xdr:from>
        <xdr:to>
          <xdr:col>11</xdr:col>
          <xdr:colOff>977900</xdr:colOff>
          <xdr:row>188</xdr:row>
          <xdr:rowOff>254000</xdr:rowOff>
        </xdr:to>
        <xdr:sp macro="" textlink="">
          <xdr:nvSpPr>
            <xdr:cNvPr id="3318" name="Drop Down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189</xdr:row>
          <xdr:rowOff>0</xdr:rowOff>
        </xdr:from>
        <xdr:to>
          <xdr:col>10</xdr:col>
          <xdr:colOff>0</xdr:colOff>
          <xdr:row>190</xdr:row>
          <xdr:rowOff>12700</xdr:rowOff>
        </xdr:to>
        <xdr:sp macro="" textlink="">
          <xdr:nvSpPr>
            <xdr:cNvPr id="3319" name="Spinner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187</xdr:row>
          <xdr:rowOff>0</xdr:rowOff>
        </xdr:from>
        <xdr:to>
          <xdr:col>7</xdr:col>
          <xdr:colOff>0</xdr:colOff>
          <xdr:row>188</xdr:row>
          <xdr:rowOff>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193</xdr:row>
          <xdr:rowOff>0</xdr:rowOff>
        </xdr:from>
        <xdr:to>
          <xdr:col>11</xdr:col>
          <xdr:colOff>977900</xdr:colOff>
          <xdr:row>193</xdr:row>
          <xdr:rowOff>254000</xdr:rowOff>
        </xdr:to>
        <xdr:sp macro="" textlink="">
          <xdr:nvSpPr>
            <xdr:cNvPr id="3322" name="Drop Down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194</xdr:row>
          <xdr:rowOff>0</xdr:rowOff>
        </xdr:from>
        <xdr:to>
          <xdr:col>11</xdr:col>
          <xdr:colOff>977900</xdr:colOff>
          <xdr:row>194</xdr:row>
          <xdr:rowOff>254000</xdr:rowOff>
        </xdr:to>
        <xdr:sp macro="" textlink="">
          <xdr:nvSpPr>
            <xdr:cNvPr id="3323" name="Drop Down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195</xdr:row>
          <xdr:rowOff>0</xdr:rowOff>
        </xdr:from>
        <xdr:to>
          <xdr:col>10</xdr:col>
          <xdr:colOff>0</xdr:colOff>
          <xdr:row>196</xdr:row>
          <xdr:rowOff>12700</xdr:rowOff>
        </xdr:to>
        <xdr:sp macro="" textlink="">
          <xdr:nvSpPr>
            <xdr:cNvPr id="3324" name="Spinner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193</xdr:row>
          <xdr:rowOff>0</xdr:rowOff>
        </xdr:from>
        <xdr:to>
          <xdr:col>7</xdr:col>
          <xdr:colOff>0</xdr:colOff>
          <xdr:row>194</xdr:row>
          <xdr:rowOff>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199</xdr:row>
          <xdr:rowOff>0</xdr:rowOff>
        </xdr:from>
        <xdr:to>
          <xdr:col>11</xdr:col>
          <xdr:colOff>977900</xdr:colOff>
          <xdr:row>199</xdr:row>
          <xdr:rowOff>254000</xdr:rowOff>
        </xdr:to>
        <xdr:sp macro="" textlink="">
          <xdr:nvSpPr>
            <xdr:cNvPr id="3327" name="Drop Down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200</xdr:row>
          <xdr:rowOff>0</xdr:rowOff>
        </xdr:from>
        <xdr:to>
          <xdr:col>11</xdr:col>
          <xdr:colOff>977900</xdr:colOff>
          <xdr:row>200</xdr:row>
          <xdr:rowOff>254000</xdr:rowOff>
        </xdr:to>
        <xdr:sp macro="" textlink="">
          <xdr:nvSpPr>
            <xdr:cNvPr id="3328" name="Drop Down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201</xdr:row>
          <xdr:rowOff>0</xdr:rowOff>
        </xdr:from>
        <xdr:to>
          <xdr:col>10</xdr:col>
          <xdr:colOff>0</xdr:colOff>
          <xdr:row>202</xdr:row>
          <xdr:rowOff>12700</xdr:rowOff>
        </xdr:to>
        <xdr:sp macro="" textlink="">
          <xdr:nvSpPr>
            <xdr:cNvPr id="3329" name="Spinner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199</xdr:row>
          <xdr:rowOff>0</xdr:rowOff>
        </xdr:from>
        <xdr:to>
          <xdr:col>7</xdr:col>
          <xdr:colOff>0</xdr:colOff>
          <xdr:row>200</xdr:row>
          <xdr:rowOff>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205</xdr:row>
          <xdr:rowOff>0</xdr:rowOff>
        </xdr:from>
        <xdr:to>
          <xdr:col>11</xdr:col>
          <xdr:colOff>977900</xdr:colOff>
          <xdr:row>205</xdr:row>
          <xdr:rowOff>254000</xdr:rowOff>
        </xdr:to>
        <xdr:sp macro="" textlink="">
          <xdr:nvSpPr>
            <xdr:cNvPr id="3332" name="Drop Down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206</xdr:row>
          <xdr:rowOff>0</xdr:rowOff>
        </xdr:from>
        <xdr:to>
          <xdr:col>11</xdr:col>
          <xdr:colOff>977900</xdr:colOff>
          <xdr:row>206</xdr:row>
          <xdr:rowOff>254000</xdr:rowOff>
        </xdr:to>
        <xdr:sp macro="" textlink="">
          <xdr:nvSpPr>
            <xdr:cNvPr id="3333" name="Drop Down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1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207</xdr:row>
          <xdr:rowOff>0</xdr:rowOff>
        </xdr:from>
        <xdr:to>
          <xdr:col>10</xdr:col>
          <xdr:colOff>0</xdr:colOff>
          <xdr:row>208</xdr:row>
          <xdr:rowOff>12700</xdr:rowOff>
        </xdr:to>
        <xdr:sp macro="" textlink="">
          <xdr:nvSpPr>
            <xdr:cNvPr id="3334" name="Spinner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205</xdr:row>
          <xdr:rowOff>0</xdr:rowOff>
        </xdr:from>
        <xdr:to>
          <xdr:col>7</xdr:col>
          <xdr:colOff>0</xdr:colOff>
          <xdr:row>206</xdr:row>
          <xdr:rowOff>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211</xdr:row>
          <xdr:rowOff>0</xdr:rowOff>
        </xdr:from>
        <xdr:to>
          <xdr:col>11</xdr:col>
          <xdr:colOff>977900</xdr:colOff>
          <xdr:row>211</xdr:row>
          <xdr:rowOff>254000</xdr:rowOff>
        </xdr:to>
        <xdr:sp macro="" textlink="">
          <xdr:nvSpPr>
            <xdr:cNvPr id="3337" name="Drop Down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212</xdr:row>
          <xdr:rowOff>0</xdr:rowOff>
        </xdr:from>
        <xdr:to>
          <xdr:col>11</xdr:col>
          <xdr:colOff>977900</xdr:colOff>
          <xdr:row>212</xdr:row>
          <xdr:rowOff>254000</xdr:rowOff>
        </xdr:to>
        <xdr:sp macro="" textlink="">
          <xdr:nvSpPr>
            <xdr:cNvPr id="3338" name="Drop Down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1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213</xdr:row>
          <xdr:rowOff>0</xdr:rowOff>
        </xdr:from>
        <xdr:to>
          <xdr:col>10</xdr:col>
          <xdr:colOff>0</xdr:colOff>
          <xdr:row>214</xdr:row>
          <xdr:rowOff>12700</xdr:rowOff>
        </xdr:to>
        <xdr:sp macro="" textlink="">
          <xdr:nvSpPr>
            <xdr:cNvPr id="3339" name="Spinner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211</xdr:row>
          <xdr:rowOff>0</xdr:rowOff>
        </xdr:from>
        <xdr:to>
          <xdr:col>7</xdr:col>
          <xdr:colOff>0</xdr:colOff>
          <xdr:row>212</xdr:row>
          <xdr:rowOff>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217</xdr:row>
          <xdr:rowOff>0</xdr:rowOff>
        </xdr:from>
        <xdr:to>
          <xdr:col>11</xdr:col>
          <xdr:colOff>977900</xdr:colOff>
          <xdr:row>217</xdr:row>
          <xdr:rowOff>254000</xdr:rowOff>
        </xdr:to>
        <xdr:sp macro="" textlink="">
          <xdr:nvSpPr>
            <xdr:cNvPr id="3342" name="Drop Down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218</xdr:row>
          <xdr:rowOff>0</xdr:rowOff>
        </xdr:from>
        <xdr:to>
          <xdr:col>11</xdr:col>
          <xdr:colOff>977900</xdr:colOff>
          <xdr:row>218</xdr:row>
          <xdr:rowOff>254000</xdr:rowOff>
        </xdr:to>
        <xdr:sp macro="" textlink="">
          <xdr:nvSpPr>
            <xdr:cNvPr id="3343" name="Drop Down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219</xdr:row>
          <xdr:rowOff>0</xdr:rowOff>
        </xdr:from>
        <xdr:to>
          <xdr:col>10</xdr:col>
          <xdr:colOff>0</xdr:colOff>
          <xdr:row>220</xdr:row>
          <xdr:rowOff>12700</xdr:rowOff>
        </xdr:to>
        <xdr:sp macro="" textlink="">
          <xdr:nvSpPr>
            <xdr:cNvPr id="3344" name="Spinner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217</xdr:row>
          <xdr:rowOff>0</xdr:rowOff>
        </xdr:from>
        <xdr:to>
          <xdr:col>7</xdr:col>
          <xdr:colOff>0</xdr:colOff>
          <xdr:row>218</xdr:row>
          <xdr:rowOff>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223</xdr:row>
          <xdr:rowOff>0</xdr:rowOff>
        </xdr:from>
        <xdr:to>
          <xdr:col>11</xdr:col>
          <xdr:colOff>977900</xdr:colOff>
          <xdr:row>223</xdr:row>
          <xdr:rowOff>254000</xdr:rowOff>
        </xdr:to>
        <xdr:sp macro="" textlink="">
          <xdr:nvSpPr>
            <xdr:cNvPr id="3347" name="Drop Down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224</xdr:row>
          <xdr:rowOff>0</xdr:rowOff>
        </xdr:from>
        <xdr:to>
          <xdr:col>11</xdr:col>
          <xdr:colOff>977900</xdr:colOff>
          <xdr:row>224</xdr:row>
          <xdr:rowOff>254000</xdr:rowOff>
        </xdr:to>
        <xdr:sp macro="" textlink="">
          <xdr:nvSpPr>
            <xdr:cNvPr id="3348" name="Drop Down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225</xdr:row>
          <xdr:rowOff>0</xdr:rowOff>
        </xdr:from>
        <xdr:to>
          <xdr:col>10</xdr:col>
          <xdr:colOff>0</xdr:colOff>
          <xdr:row>226</xdr:row>
          <xdr:rowOff>12700</xdr:rowOff>
        </xdr:to>
        <xdr:sp macro="" textlink="">
          <xdr:nvSpPr>
            <xdr:cNvPr id="3349" name="Spinner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223</xdr:row>
          <xdr:rowOff>0</xdr:rowOff>
        </xdr:from>
        <xdr:to>
          <xdr:col>7</xdr:col>
          <xdr:colOff>0</xdr:colOff>
          <xdr:row>224</xdr:row>
          <xdr:rowOff>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229</xdr:row>
          <xdr:rowOff>0</xdr:rowOff>
        </xdr:from>
        <xdr:to>
          <xdr:col>11</xdr:col>
          <xdr:colOff>977900</xdr:colOff>
          <xdr:row>229</xdr:row>
          <xdr:rowOff>254000</xdr:rowOff>
        </xdr:to>
        <xdr:sp macro="" textlink="">
          <xdr:nvSpPr>
            <xdr:cNvPr id="3352" name="Drop Down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230</xdr:row>
          <xdr:rowOff>0</xdr:rowOff>
        </xdr:from>
        <xdr:to>
          <xdr:col>11</xdr:col>
          <xdr:colOff>977900</xdr:colOff>
          <xdr:row>230</xdr:row>
          <xdr:rowOff>254000</xdr:rowOff>
        </xdr:to>
        <xdr:sp macro="" textlink="">
          <xdr:nvSpPr>
            <xdr:cNvPr id="3353" name="Drop Down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231</xdr:row>
          <xdr:rowOff>0</xdr:rowOff>
        </xdr:from>
        <xdr:to>
          <xdr:col>10</xdr:col>
          <xdr:colOff>0</xdr:colOff>
          <xdr:row>232</xdr:row>
          <xdr:rowOff>12700</xdr:rowOff>
        </xdr:to>
        <xdr:sp macro="" textlink="">
          <xdr:nvSpPr>
            <xdr:cNvPr id="3354" name="Spinner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229</xdr:row>
          <xdr:rowOff>0</xdr:rowOff>
        </xdr:from>
        <xdr:to>
          <xdr:col>7</xdr:col>
          <xdr:colOff>0</xdr:colOff>
          <xdr:row>230</xdr:row>
          <xdr:rowOff>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235</xdr:row>
          <xdr:rowOff>0</xdr:rowOff>
        </xdr:from>
        <xdr:to>
          <xdr:col>11</xdr:col>
          <xdr:colOff>977900</xdr:colOff>
          <xdr:row>235</xdr:row>
          <xdr:rowOff>254000</xdr:rowOff>
        </xdr:to>
        <xdr:sp macro="" textlink="">
          <xdr:nvSpPr>
            <xdr:cNvPr id="3357" name="Drop Down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236</xdr:row>
          <xdr:rowOff>0</xdr:rowOff>
        </xdr:from>
        <xdr:to>
          <xdr:col>11</xdr:col>
          <xdr:colOff>977900</xdr:colOff>
          <xdr:row>236</xdr:row>
          <xdr:rowOff>254000</xdr:rowOff>
        </xdr:to>
        <xdr:sp macro="" textlink="">
          <xdr:nvSpPr>
            <xdr:cNvPr id="3358" name="Drop Down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237</xdr:row>
          <xdr:rowOff>0</xdr:rowOff>
        </xdr:from>
        <xdr:to>
          <xdr:col>10</xdr:col>
          <xdr:colOff>0</xdr:colOff>
          <xdr:row>238</xdr:row>
          <xdr:rowOff>12700</xdr:rowOff>
        </xdr:to>
        <xdr:sp macro="" textlink="">
          <xdr:nvSpPr>
            <xdr:cNvPr id="3359" name="Spinner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235</xdr:row>
          <xdr:rowOff>0</xdr:rowOff>
        </xdr:from>
        <xdr:to>
          <xdr:col>7</xdr:col>
          <xdr:colOff>0</xdr:colOff>
          <xdr:row>236</xdr:row>
          <xdr:rowOff>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241</xdr:row>
          <xdr:rowOff>0</xdr:rowOff>
        </xdr:from>
        <xdr:to>
          <xdr:col>11</xdr:col>
          <xdr:colOff>977900</xdr:colOff>
          <xdr:row>241</xdr:row>
          <xdr:rowOff>254000</xdr:rowOff>
        </xdr:to>
        <xdr:sp macro="" textlink="">
          <xdr:nvSpPr>
            <xdr:cNvPr id="3362" name="Drop Down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242</xdr:row>
          <xdr:rowOff>0</xdr:rowOff>
        </xdr:from>
        <xdr:to>
          <xdr:col>11</xdr:col>
          <xdr:colOff>977900</xdr:colOff>
          <xdr:row>242</xdr:row>
          <xdr:rowOff>254000</xdr:rowOff>
        </xdr:to>
        <xdr:sp macro="" textlink="">
          <xdr:nvSpPr>
            <xdr:cNvPr id="3363" name="Drop Down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243</xdr:row>
          <xdr:rowOff>0</xdr:rowOff>
        </xdr:from>
        <xdr:to>
          <xdr:col>10</xdr:col>
          <xdr:colOff>0</xdr:colOff>
          <xdr:row>244</xdr:row>
          <xdr:rowOff>12700</xdr:rowOff>
        </xdr:to>
        <xdr:sp macro="" textlink="">
          <xdr:nvSpPr>
            <xdr:cNvPr id="3364" name="Spinner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241</xdr:row>
          <xdr:rowOff>0</xdr:rowOff>
        </xdr:from>
        <xdr:to>
          <xdr:col>7</xdr:col>
          <xdr:colOff>0</xdr:colOff>
          <xdr:row>242</xdr:row>
          <xdr:rowOff>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247</xdr:row>
          <xdr:rowOff>0</xdr:rowOff>
        </xdr:from>
        <xdr:to>
          <xdr:col>11</xdr:col>
          <xdr:colOff>977900</xdr:colOff>
          <xdr:row>247</xdr:row>
          <xdr:rowOff>254000</xdr:rowOff>
        </xdr:to>
        <xdr:sp macro="" textlink="">
          <xdr:nvSpPr>
            <xdr:cNvPr id="3367" name="Drop Down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248</xdr:row>
          <xdr:rowOff>0</xdr:rowOff>
        </xdr:from>
        <xdr:to>
          <xdr:col>11</xdr:col>
          <xdr:colOff>977900</xdr:colOff>
          <xdr:row>248</xdr:row>
          <xdr:rowOff>254000</xdr:rowOff>
        </xdr:to>
        <xdr:sp macro="" textlink="">
          <xdr:nvSpPr>
            <xdr:cNvPr id="3368" name="Drop Down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249</xdr:row>
          <xdr:rowOff>0</xdr:rowOff>
        </xdr:from>
        <xdr:to>
          <xdr:col>10</xdr:col>
          <xdr:colOff>0</xdr:colOff>
          <xdr:row>250</xdr:row>
          <xdr:rowOff>12700</xdr:rowOff>
        </xdr:to>
        <xdr:sp macro="" textlink="">
          <xdr:nvSpPr>
            <xdr:cNvPr id="3369" name="Spinner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247</xdr:row>
          <xdr:rowOff>0</xdr:rowOff>
        </xdr:from>
        <xdr:to>
          <xdr:col>7</xdr:col>
          <xdr:colOff>0</xdr:colOff>
          <xdr:row>248</xdr:row>
          <xdr:rowOff>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253</xdr:row>
          <xdr:rowOff>0</xdr:rowOff>
        </xdr:from>
        <xdr:to>
          <xdr:col>11</xdr:col>
          <xdr:colOff>977900</xdr:colOff>
          <xdr:row>253</xdr:row>
          <xdr:rowOff>254000</xdr:rowOff>
        </xdr:to>
        <xdr:sp macro="" textlink="">
          <xdr:nvSpPr>
            <xdr:cNvPr id="3372" name="Drop Down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254</xdr:row>
          <xdr:rowOff>0</xdr:rowOff>
        </xdr:from>
        <xdr:to>
          <xdr:col>11</xdr:col>
          <xdr:colOff>977900</xdr:colOff>
          <xdr:row>254</xdr:row>
          <xdr:rowOff>254000</xdr:rowOff>
        </xdr:to>
        <xdr:sp macro="" textlink="">
          <xdr:nvSpPr>
            <xdr:cNvPr id="3373" name="Drop Down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255</xdr:row>
          <xdr:rowOff>0</xdr:rowOff>
        </xdr:from>
        <xdr:to>
          <xdr:col>10</xdr:col>
          <xdr:colOff>0</xdr:colOff>
          <xdr:row>256</xdr:row>
          <xdr:rowOff>12700</xdr:rowOff>
        </xdr:to>
        <xdr:sp macro="" textlink="">
          <xdr:nvSpPr>
            <xdr:cNvPr id="3374" name="Spinner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253</xdr:row>
          <xdr:rowOff>0</xdr:rowOff>
        </xdr:from>
        <xdr:to>
          <xdr:col>7</xdr:col>
          <xdr:colOff>0</xdr:colOff>
          <xdr:row>254</xdr:row>
          <xdr:rowOff>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259</xdr:row>
          <xdr:rowOff>0</xdr:rowOff>
        </xdr:from>
        <xdr:to>
          <xdr:col>11</xdr:col>
          <xdr:colOff>977900</xdr:colOff>
          <xdr:row>259</xdr:row>
          <xdr:rowOff>254000</xdr:rowOff>
        </xdr:to>
        <xdr:sp macro="" textlink="">
          <xdr:nvSpPr>
            <xdr:cNvPr id="3377" name="Drop Down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260</xdr:row>
          <xdr:rowOff>0</xdr:rowOff>
        </xdr:from>
        <xdr:to>
          <xdr:col>11</xdr:col>
          <xdr:colOff>977900</xdr:colOff>
          <xdr:row>260</xdr:row>
          <xdr:rowOff>254000</xdr:rowOff>
        </xdr:to>
        <xdr:sp macro="" textlink="">
          <xdr:nvSpPr>
            <xdr:cNvPr id="3378" name="Drop Down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1219200</xdr:colOff>
          <xdr:row>261</xdr:row>
          <xdr:rowOff>0</xdr:rowOff>
        </xdr:from>
        <xdr:to>
          <xdr:col>10</xdr:col>
          <xdr:colOff>0</xdr:colOff>
          <xdr:row>262</xdr:row>
          <xdr:rowOff>12700</xdr:rowOff>
        </xdr:to>
        <xdr:sp macro="" textlink="">
          <xdr:nvSpPr>
            <xdr:cNvPr id="3379" name="Spinner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259</xdr:row>
          <xdr:rowOff>0</xdr:rowOff>
        </xdr:from>
        <xdr:to>
          <xdr:col>7</xdr:col>
          <xdr:colOff>0</xdr:colOff>
          <xdr:row>260</xdr:row>
          <xdr:rowOff>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 charset="-128"/>
                  <a:ea typeface="Osaka" charset="-128"/>
                </a:rPr>
                <a:t>ご依頼主様宛に一括配送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8.xml"/><Relationship Id="rId21" Type="http://schemas.openxmlformats.org/officeDocument/2006/relationships/hyperlink" Target="http://www.rocce.jp/category/u005.html" TargetMode="External"/><Relationship Id="rId42" Type="http://schemas.openxmlformats.org/officeDocument/2006/relationships/hyperlink" Target="http://www.rocce.jp/category/u005.html" TargetMode="External"/><Relationship Id="rId63" Type="http://schemas.openxmlformats.org/officeDocument/2006/relationships/hyperlink" Target="https://www.rocce.jp/" TargetMode="External"/><Relationship Id="rId84" Type="http://schemas.openxmlformats.org/officeDocument/2006/relationships/ctrlProp" Target="../ctrlProps/ctrlProp15.xml"/><Relationship Id="rId138" Type="http://schemas.openxmlformats.org/officeDocument/2006/relationships/ctrlProp" Target="../ctrlProps/ctrlProp69.xml"/><Relationship Id="rId159" Type="http://schemas.openxmlformats.org/officeDocument/2006/relationships/ctrlProp" Target="../ctrlProps/ctrlProp90.xml"/><Relationship Id="rId170" Type="http://schemas.openxmlformats.org/officeDocument/2006/relationships/ctrlProp" Target="../ctrlProps/ctrlProp101.xml"/><Relationship Id="rId191" Type="http://schemas.openxmlformats.org/officeDocument/2006/relationships/ctrlProp" Target="../ctrlProps/ctrlProp122.xml"/><Relationship Id="rId205" Type="http://schemas.openxmlformats.org/officeDocument/2006/relationships/ctrlProp" Target="../ctrlProps/ctrlProp136.xml"/><Relationship Id="rId226" Type="http://schemas.openxmlformats.org/officeDocument/2006/relationships/ctrlProp" Target="../ctrlProps/ctrlProp157.xml"/><Relationship Id="rId107" Type="http://schemas.openxmlformats.org/officeDocument/2006/relationships/ctrlProp" Target="../ctrlProps/ctrlProp38.xml"/><Relationship Id="rId11" Type="http://schemas.openxmlformats.org/officeDocument/2006/relationships/hyperlink" Target="http://www.rocce.jp/category/u005.html" TargetMode="External"/><Relationship Id="rId32" Type="http://schemas.openxmlformats.org/officeDocument/2006/relationships/hyperlink" Target="http://www.rocce.jp/category/u005.html" TargetMode="External"/><Relationship Id="rId53" Type="http://schemas.openxmlformats.org/officeDocument/2006/relationships/hyperlink" Target="mailto:info@rocce.jp?subject=%E5%85%A5%E6%B5%B4%E5%89%A4%E3%82%AE%E3%83%95%E3%83%88%E6%B3%A8%E6%96%87%E7%A5%A8" TargetMode="External"/><Relationship Id="rId74" Type="http://schemas.openxmlformats.org/officeDocument/2006/relationships/ctrlProp" Target="../ctrlProps/ctrlProp5.xml"/><Relationship Id="rId128" Type="http://schemas.openxmlformats.org/officeDocument/2006/relationships/ctrlProp" Target="../ctrlProps/ctrlProp59.xml"/><Relationship Id="rId149" Type="http://schemas.openxmlformats.org/officeDocument/2006/relationships/ctrlProp" Target="../ctrlProps/ctrlProp80.xml"/><Relationship Id="rId5" Type="http://schemas.openxmlformats.org/officeDocument/2006/relationships/hyperlink" Target="https://www.rocce.jp/" TargetMode="External"/><Relationship Id="rId95" Type="http://schemas.openxmlformats.org/officeDocument/2006/relationships/ctrlProp" Target="../ctrlProps/ctrlProp26.xml"/><Relationship Id="rId160" Type="http://schemas.openxmlformats.org/officeDocument/2006/relationships/ctrlProp" Target="../ctrlProps/ctrlProp91.xml"/><Relationship Id="rId181" Type="http://schemas.openxmlformats.org/officeDocument/2006/relationships/ctrlProp" Target="../ctrlProps/ctrlProp112.xml"/><Relationship Id="rId216" Type="http://schemas.openxmlformats.org/officeDocument/2006/relationships/ctrlProp" Target="../ctrlProps/ctrlProp147.xml"/><Relationship Id="rId22" Type="http://schemas.openxmlformats.org/officeDocument/2006/relationships/hyperlink" Target="http://www.rocce.jp/category/u005.html" TargetMode="External"/><Relationship Id="rId43" Type="http://schemas.openxmlformats.org/officeDocument/2006/relationships/hyperlink" Target="http://www.rocce.jp/category/u005.html" TargetMode="External"/><Relationship Id="rId64" Type="http://schemas.openxmlformats.org/officeDocument/2006/relationships/hyperlink" Target="https://www.rocce.jp/" TargetMode="External"/><Relationship Id="rId118" Type="http://schemas.openxmlformats.org/officeDocument/2006/relationships/ctrlProp" Target="../ctrlProps/ctrlProp49.xml"/><Relationship Id="rId139" Type="http://schemas.openxmlformats.org/officeDocument/2006/relationships/ctrlProp" Target="../ctrlProps/ctrlProp70.xml"/><Relationship Id="rId85" Type="http://schemas.openxmlformats.org/officeDocument/2006/relationships/ctrlProp" Target="../ctrlProps/ctrlProp16.xml"/><Relationship Id="rId150" Type="http://schemas.openxmlformats.org/officeDocument/2006/relationships/ctrlProp" Target="../ctrlProps/ctrlProp81.xml"/><Relationship Id="rId171" Type="http://schemas.openxmlformats.org/officeDocument/2006/relationships/ctrlProp" Target="../ctrlProps/ctrlProp102.xml"/><Relationship Id="rId192" Type="http://schemas.openxmlformats.org/officeDocument/2006/relationships/ctrlProp" Target="../ctrlProps/ctrlProp123.xml"/><Relationship Id="rId206" Type="http://schemas.openxmlformats.org/officeDocument/2006/relationships/ctrlProp" Target="../ctrlProps/ctrlProp137.xml"/><Relationship Id="rId227" Type="http://schemas.openxmlformats.org/officeDocument/2006/relationships/ctrlProp" Target="../ctrlProps/ctrlProp158.xml"/><Relationship Id="rId12" Type="http://schemas.openxmlformats.org/officeDocument/2006/relationships/hyperlink" Target="http://www.rocce.jp/category/u005.html" TargetMode="External"/><Relationship Id="rId33" Type="http://schemas.openxmlformats.org/officeDocument/2006/relationships/hyperlink" Target="http://www.rocce.jp/category/u005.html" TargetMode="External"/><Relationship Id="rId108" Type="http://schemas.openxmlformats.org/officeDocument/2006/relationships/ctrlProp" Target="../ctrlProps/ctrlProp39.xml"/><Relationship Id="rId129" Type="http://schemas.openxmlformats.org/officeDocument/2006/relationships/ctrlProp" Target="../ctrlProps/ctrlProp60.xml"/><Relationship Id="rId54" Type="http://schemas.openxmlformats.org/officeDocument/2006/relationships/hyperlink" Target="mailto:info@rocce.jp?subject=%E5%85%A5%E6%B5%B4%E5%89%A4%E3%82%AE%E3%83%95%E3%83%88%E6%B3%A8%E6%96%87%E7%A5%A8" TargetMode="External"/><Relationship Id="rId75" Type="http://schemas.openxmlformats.org/officeDocument/2006/relationships/ctrlProp" Target="../ctrlProps/ctrlProp6.xml"/><Relationship Id="rId96" Type="http://schemas.openxmlformats.org/officeDocument/2006/relationships/ctrlProp" Target="../ctrlProps/ctrlProp27.xml"/><Relationship Id="rId140" Type="http://schemas.openxmlformats.org/officeDocument/2006/relationships/ctrlProp" Target="../ctrlProps/ctrlProp71.xml"/><Relationship Id="rId161" Type="http://schemas.openxmlformats.org/officeDocument/2006/relationships/ctrlProp" Target="../ctrlProps/ctrlProp92.xml"/><Relationship Id="rId182" Type="http://schemas.openxmlformats.org/officeDocument/2006/relationships/ctrlProp" Target="../ctrlProps/ctrlProp113.xml"/><Relationship Id="rId217" Type="http://schemas.openxmlformats.org/officeDocument/2006/relationships/ctrlProp" Target="../ctrlProps/ctrlProp148.xml"/><Relationship Id="rId6" Type="http://schemas.openxmlformats.org/officeDocument/2006/relationships/hyperlink" Target="http://www.rocce.jp/info/order.html" TargetMode="External"/><Relationship Id="rId23" Type="http://schemas.openxmlformats.org/officeDocument/2006/relationships/hyperlink" Target="http://www.rocce.jp/category/u005.html" TargetMode="External"/><Relationship Id="rId119" Type="http://schemas.openxmlformats.org/officeDocument/2006/relationships/ctrlProp" Target="../ctrlProps/ctrlProp50.xml"/><Relationship Id="rId44" Type="http://schemas.openxmlformats.org/officeDocument/2006/relationships/hyperlink" Target="http://www.rocce.jp/category/u005.html" TargetMode="External"/><Relationship Id="rId65" Type="http://schemas.openxmlformats.org/officeDocument/2006/relationships/hyperlink" Target="https://www.rocce.jp/" TargetMode="External"/><Relationship Id="rId86" Type="http://schemas.openxmlformats.org/officeDocument/2006/relationships/ctrlProp" Target="../ctrlProps/ctrlProp17.xml"/><Relationship Id="rId130" Type="http://schemas.openxmlformats.org/officeDocument/2006/relationships/ctrlProp" Target="../ctrlProps/ctrlProp61.xml"/><Relationship Id="rId151" Type="http://schemas.openxmlformats.org/officeDocument/2006/relationships/ctrlProp" Target="../ctrlProps/ctrlProp82.xml"/><Relationship Id="rId172" Type="http://schemas.openxmlformats.org/officeDocument/2006/relationships/ctrlProp" Target="../ctrlProps/ctrlProp103.xml"/><Relationship Id="rId193" Type="http://schemas.openxmlformats.org/officeDocument/2006/relationships/ctrlProp" Target="../ctrlProps/ctrlProp124.xml"/><Relationship Id="rId207" Type="http://schemas.openxmlformats.org/officeDocument/2006/relationships/ctrlProp" Target="../ctrlProps/ctrlProp138.xml"/><Relationship Id="rId228" Type="http://schemas.openxmlformats.org/officeDocument/2006/relationships/ctrlProp" Target="../ctrlProps/ctrlProp159.xml"/><Relationship Id="rId13" Type="http://schemas.openxmlformats.org/officeDocument/2006/relationships/hyperlink" Target="http://www.rocce.jp/category/u005.html" TargetMode="External"/><Relationship Id="rId109" Type="http://schemas.openxmlformats.org/officeDocument/2006/relationships/ctrlProp" Target="../ctrlProps/ctrlProp40.xml"/><Relationship Id="rId34" Type="http://schemas.openxmlformats.org/officeDocument/2006/relationships/hyperlink" Target="http://www.rocce.jp/category/u005.html" TargetMode="External"/><Relationship Id="rId55" Type="http://schemas.openxmlformats.org/officeDocument/2006/relationships/hyperlink" Target="http://www.rocce.jp/info/wrapping.html" TargetMode="External"/><Relationship Id="rId76" Type="http://schemas.openxmlformats.org/officeDocument/2006/relationships/ctrlProp" Target="../ctrlProps/ctrlProp7.xml"/><Relationship Id="rId97" Type="http://schemas.openxmlformats.org/officeDocument/2006/relationships/ctrlProp" Target="../ctrlProps/ctrlProp28.xml"/><Relationship Id="rId120" Type="http://schemas.openxmlformats.org/officeDocument/2006/relationships/ctrlProp" Target="../ctrlProps/ctrlProp51.xml"/><Relationship Id="rId141" Type="http://schemas.openxmlformats.org/officeDocument/2006/relationships/ctrlProp" Target="../ctrlProps/ctrlProp72.xml"/><Relationship Id="rId7" Type="http://schemas.openxmlformats.org/officeDocument/2006/relationships/hyperlink" Target="http://www.rocce.jp/category/u005.html" TargetMode="External"/><Relationship Id="rId162" Type="http://schemas.openxmlformats.org/officeDocument/2006/relationships/ctrlProp" Target="../ctrlProps/ctrlProp93.xml"/><Relationship Id="rId183" Type="http://schemas.openxmlformats.org/officeDocument/2006/relationships/ctrlProp" Target="../ctrlProps/ctrlProp114.xml"/><Relationship Id="rId218" Type="http://schemas.openxmlformats.org/officeDocument/2006/relationships/ctrlProp" Target="../ctrlProps/ctrlProp149.xml"/><Relationship Id="rId24" Type="http://schemas.openxmlformats.org/officeDocument/2006/relationships/hyperlink" Target="http://www.rocce.jp/category/u005.html" TargetMode="External"/><Relationship Id="rId45" Type="http://schemas.openxmlformats.org/officeDocument/2006/relationships/hyperlink" Target="http://www.rocce.jp/category/u005.html" TargetMode="External"/><Relationship Id="rId66" Type="http://schemas.openxmlformats.org/officeDocument/2006/relationships/hyperlink" Target="https://www.rocce.jp/" TargetMode="External"/><Relationship Id="rId87" Type="http://schemas.openxmlformats.org/officeDocument/2006/relationships/ctrlProp" Target="../ctrlProps/ctrlProp18.xml"/><Relationship Id="rId110" Type="http://schemas.openxmlformats.org/officeDocument/2006/relationships/ctrlProp" Target="../ctrlProps/ctrlProp41.xml"/><Relationship Id="rId131" Type="http://schemas.openxmlformats.org/officeDocument/2006/relationships/ctrlProp" Target="../ctrlProps/ctrlProp62.xml"/><Relationship Id="rId152" Type="http://schemas.openxmlformats.org/officeDocument/2006/relationships/ctrlProp" Target="../ctrlProps/ctrlProp83.xml"/><Relationship Id="rId173" Type="http://schemas.openxmlformats.org/officeDocument/2006/relationships/ctrlProp" Target="../ctrlProps/ctrlProp104.xml"/><Relationship Id="rId194" Type="http://schemas.openxmlformats.org/officeDocument/2006/relationships/ctrlProp" Target="../ctrlProps/ctrlProp125.xml"/><Relationship Id="rId208" Type="http://schemas.openxmlformats.org/officeDocument/2006/relationships/ctrlProp" Target="../ctrlProps/ctrlProp139.xml"/><Relationship Id="rId229" Type="http://schemas.openxmlformats.org/officeDocument/2006/relationships/ctrlProp" Target="../ctrlProps/ctrlProp160.xml"/><Relationship Id="rId14" Type="http://schemas.openxmlformats.org/officeDocument/2006/relationships/hyperlink" Target="http://www.rocce.jp/category/u005.html" TargetMode="External"/><Relationship Id="rId35" Type="http://schemas.openxmlformats.org/officeDocument/2006/relationships/hyperlink" Target="http://www.rocce.jp/category/u005.html" TargetMode="External"/><Relationship Id="rId56" Type="http://schemas.openxmlformats.org/officeDocument/2006/relationships/hyperlink" Target="http://www.rocce.jp/info/wrapping.html" TargetMode="External"/><Relationship Id="rId77" Type="http://schemas.openxmlformats.org/officeDocument/2006/relationships/ctrlProp" Target="../ctrlProps/ctrlProp8.xml"/><Relationship Id="rId100" Type="http://schemas.openxmlformats.org/officeDocument/2006/relationships/ctrlProp" Target="../ctrlProps/ctrlProp31.xml"/><Relationship Id="rId8" Type="http://schemas.openxmlformats.org/officeDocument/2006/relationships/hyperlink" Target="http://myroom.jp/" TargetMode="External"/><Relationship Id="rId98" Type="http://schemas.openxmlformats.org/officeDocument/2006/relationships/ctrlProp" Target="../ctrlProps/ctrlProp29.xml"/><Relationship Id="rId121" Type="http://schemas.openxmlformats.org/officeDocument/2006/relationships/ctrlProp" Target="../ctrlProps/ctrlProp52.xml"/><Relationship Id="rId142" Type="http://schemas.openxmlformats.org/officeDocument/2006/relationships/ctrlProp" Target="../ctrlProps/ctrlProp73.xml"/><Relationship Id="rId163" Type="http://schemas.openxmlformats.org/officeDocument/2006/relationships/ctrlProp" Target="../ctrlProps/ctrlProp94.xml"/><Relationship Id="rId184" Type="http://schemas.openxmlformats.org/officeDocument/2006/relationships/ctrlProp" Target="../ctrlProps/ctrlProp115.xml"/><Relationship Id="rId219" Type="http://schemas.openxmlformats.org/officeDocument/2006/relationships/ctrlProp" Target="../ctrlProps/ctrlProp150.xml"/><Relationship Id="rId230" Type="http://schemas.openxmlformats.org/officeDocument/2006/relationships/ctrlProp" Target="../ctrlProps/ctrlProp161.xml"/><Relationship Id="rId25" Type="http://schemas.openxmlformats.org/officeDocument/2006/relationships/hyperlink" Target="http://www.rocce.jp/category/u005.html" TargetMode="External"/><Relationship Id="rId46" Type="http://schemas.openxmlformats.org/officeDocument/2006/relationships/hyperlink" Target="http://www.rocce.jp/category/u005.html" TargetMode="External"/><Relationship Id="rId67" Type="http://schemas.openxmlformats.org/officeDocument/2006/relationships/hyperlink" Target="https://www.rocce.jp/" TargetMode="External"/><Relationship Id="rId20" Type="http://schemas.openxmlformats.org/officeDocument/2006/relationships/hyperlink" Target="http://www.rocce.jp/category/u005.html" TargetMode="External"/><Relationship Id="rId41" Type="http://schemas.openxmlformats.org/officeDocument/2006/relationships/hyperlink" Target="http://www.rocce.jp/category/u005.html" TargetMode="External"/><Relationship Id="rId62" Type="http://schemas.openxmlformats.org/officeDocument/2006/relationships/hyperlink" Target="https://www.rocce.jp/" TargetMode="External"/><Relationship Id="rId83" Type="http://schemas.openxmlformats.org/officeDocument/2006/relationships/ctrlProp" Target="../ctrlProps/ctrlProp14.xml"/><Relationship Id="rId88" Type="http://schemas.openxmlformats.org/officeDocument/2006/relationships/ctrlProp" Target="../ctrlProps/ctrlProp19.xml"/><Relationship Id="rId111" Type="http://schemas.openxmlformats.org/officeDocument/2006/relationships/ctrlProp" Target="../ctrlProps/ctrlProp42.xml"/><Relationship Id="rId132" Type="http://schemas.openxmlformats.org/officeDocument/2006/relationships/ctrlProp" Target="../ctrlProps/ctrlProp63.xml"/><Relationship Id="rId153" Type="http://schemas.openxmlformats.org/officeDocument/2006/relationships/ctrlProp" Target="../ctrlProps/ctrlProp84.xml"/><Relationship Id="rId174" Type="http://schemas.openxmlformats.org/officeDocument/2006/relationships/ctrlProp" Target="../ctrlProps/ctrlProp105.xml"/><Relationship Id="rId179" Type="http://schemas.openxmlformats.org/officeDocument/2006/relationships/ctrlProp" Target="../ctrlProps/ctrlProp110.xml"/><Relationship Id="rId195" Type="http://schemas.openxmlformats.org/officeDocument/2006/relationships/ctrlProp" Target="../ctrlProps/ctrlProp126.xml"/><Relationship Id="rId209" Type="http://schemas.openxmlformats.org/officeDocument/2006/relationships/ctrlProp" Target="../ctrlProps/ctrlProp140.xml"/><Relationship Id="rId190" Type="http://schemas.openxmlformats.org/officeDocument/2006/relationships/ctrlProp" Target="../ctrlProps/ctrlProp121.xml"/><Relationship Id="rId204" Type="http://schemas.openxmlformats.org/officeDocument/2006/relationships/ctrlProp" Target="../ctrlProps/ctrlProp135.xml"/><Relationship Id="rId220" Type="http://schemas.openxmlformats.org/officeDocument/2006/relationships/ctrlProp" Target="../ctrlProps/ctrlProp151.xml"/><Relationship Id="rId225" Type="http://schemas.openxmlformats.org/officeDocument/2006/relationships/ctrlProp" Target="../ctrlProps/ctrlProp156.xml"/><Relationship Id="rId15" Type="http://schemas.openxmlformats.org/officeDocument/2006/relationships/hyperlink" Target="http://www.rocce.jp/category/u005.html" TargetMode="External"/><Relationship Id="rId36" Type="http://schemas.openxmlformats.org/officeDocument/2006/relationships/hyperlink" Target="http://www.rocce.jp/category/u005.html" TargetMode="External"/><Relationship Id="rId57" Type="http://schemas.openxmlformats.org/officeDocument/2006/relationships/hyperlink" Target="http://www.rocce.jp/info/wrapping.html" TargetMode="External"/><Relationship Id="rId106" Type="http://schemas.openxmlformats.org/officeDocument/2006/relationships/ctrlProp" Target="../ctrlProps/ctrlProp37.xml"/><Relationship Id="rId127" Type="http://schemas.openxmlformats.org/officeDocument/2006/relationships/ctrlProp" Target="../ctrlProps/ctrlProp58.xml"/><Relationship Id="rId10" Type="http://schemas.openxmlformats.org/officeDocument/2006/relationships/hyperlink" Target="http://www.rocce.jp/category/u005.html" TargetMode="External"/><Relationship Id="rId31" Type="http://schemas.openxmlformats.org/officeDocument/2006/relationships/hyperlink" Target="http://www.rocce.jp/category/u005.html" TargetMode="External"/><Relationship Id="rId52" Type="http://schemas.openxmlformats.org/officeDocument/2006/relationships/hyperlink" Target="mailto:info@rocce.jp?subject=%E5%85%A5%E6%B5%B4%E5%89%A4%E3%82%AE%E3%83%95%E3%83%88%E6%B3%A8%E6%96%87%E7%A5%A8" TargetMode="External"/><Relationship Id="rId73" Type="http://schemas.openxmlformats.org/officeDocument/2006/relationships/ctrlProp" Target="../ctrlProps/ctrlProp4.xml"/><Relationship Id="rId78" Type="http://schemas.openxmlformats.org/officeDocument/2006/relationships/ctrlProp" Target="../ctrlProps/ctrlProp9.xml"/><Relationship Id="rId94" Type="http://schemas.openxmlformats.org/officeDocument/2006/relationships/ctrlProp" Target="../ctrlProps/ctrlProp25.xml"/><Relationship Id="rId99" Type="http://schemas.openxmlformats.org/officeDocument/2006/relationships/ctrlProp" Target="../ctrlProps/ctrlProp30.xml"/><Relationship Id="rId101" Type="http://schemas.openxmlformats.org/officeDocument/2006/relationships/ctrlProp" Target="../ctrlProps/ctrlProp32.xml"/><Relationship Id="rId122" Type="http://schemas.openxmlformats.org/officeDocument/2006/relationships/ctrlProp" Target="../ctrlProps/ctrlProp53.xml"/><Relationship Id="rId143" Type="http://schemas.openxmlformats.org/officeDocument/2006/relationships/ctrlProp" Target="../ctrlProps/ctrlProp74.xml"/><Relationship Id="rId148" Type="http://schemas.openxmlformats.org/officeDocument/2006/relationships/ctrlProp" Target="../ctrlProps/ctrlProp79.xml"/><Relationship Id="rId164" Type="http://schemas.openxmlformats.org/officeDocument/2006/relationships/ctrlProp" Target="../ctrlProps/ctrlProp95.xml"/><Relationship Id="rId169" Type="http://schemas.openxmlformats.org/officeDocument/2006/relationships/ctrlProp" Target="../ctrlProps/ctrlProp100.xml"/><Relationship Id="rId185" Type="http://schemas.openxmlformats.org/officeDocument/2006/relationships/ctrlProp" Target="../ctrlProps/ctrlProp116.xml"/><Relationship Id="rId4" Type="http://schemas.openxmlformats.org/officeDocument/2006/relationships/hyperlink" Target="http://www.rocce.jp/info/wrapping.html" TargetMode="External"/><Relationship Id="rId9" Type="http://schemas.openxmlformats.org/officeDocument/2006/relationships/hyperlink" Target="http://www.rocce.jp/" TargetMode="External"/><Relationship Id="rId180" Type="http://schemas.openxmlformats.org/officeDocument/2006/relationships/ctrlProp" Target="../ctrlProps/ctrlProp111.xml"/><Relationship Id="rId210" Type="http://schemas.openxmlformats.org/officeDocument/2006/relationships/ctrlProp" Target="../ctrlProps/ctrlProp141.xml"/><Relationship Id="rId215" Type="http://schemas.openxmlformats.org/officeDocument/2006/relationships/ctrlProp" Target="../ctrlProps/ctrlProp146.xml"/><Relationship Id="rId26" Type="http://schemas.openxmlformats.org/officeDocument/2006/relationships/hyperlink" Target="http://www.rocce.jp/category/u005.html" TargetMode="External"/><Relationship Id="rId231" Type="http://schemas.openxmlformats.org/officeDocument/2006/relationships/ctrlProp" Target="../ctrlProps/ctrlProp162.xml"/><Relationship Id="rId47" Type="http://schemas.openxmlformats.org/officeDocument/2006/relationships/hyperlink" Target="http://www.rocce.jp/category/u005.html" TargetMode="External"/><Relationship Id="rId68" Type="http://schemas.openxmlformats.org/officeDocument/2006/relationships/drawing" Target="../drawings/drawing1.xml"/><Relationship Id="rId89" Type="http://schemas.openxmlformats.org/officeDocument/2006/relationships/ctrlProp" Target="../ctrlProps/ctrlProp20.xml"/><Relationship Id="rId112" Type="http://schemas.openxmlformats.org/officeDocument/2006/relationships/ctrlProp" Target="../ctrlProps/ctrlProp43.xml"/><Relationship Id="rId133" Type="http://schemas.openxmlformats.org/officeDocument/2006/relationships/ctrlProp" Target="../ctrlProps/ctrlProp64.xml"/><Relationship Id="rId154" Type="http://schemas.openxmlformats.org/officeDocument/2006/relationships/ctrlProp" Target="../ctrlProps/ctrlProp85.xml"/><Relationship Id="rId175" Type="http://schemas.openxmlformats.org/officeDocument/2006/relationships/ctrlProp" Target="../ctrlProps/ctrlProp106.xml"/><Relationship Id="rId196" Type="http://schemas.openxmlformats.org/officeDocument/2006/relationships/ctrlProp" Target="../ctrlProps/ctrlProp127.xml"/><Relationship Id="rId200" Type="http://schemas.openxmlformats.org/officeDocument/2006/relationships/ctrlProp" Target="../ctrlProps/ctrlProp131.xml"/><Relationship Id="rId16" Type="http://schemas.openxmlformats.org/officeDocument/2006/relationships/hyperlink" Target="http://www.rocce.jp/category/u005.html" TargetMode="External"/><Relationship Id="rId221" Type="http://schemas.openxmlformats.org/officeDocument/2006/relationships/ctrlProp" Target="../ctrlProps/ctrlProp152.xml"/><Relationship Id="rId37" Type="http://schemas.openxmlformats.org/officeDocument/2006/relationships/hyperlink" Target="http://www.rocce.jp/category/u005.html" TargetMode="External"/><Relationship Id="rId58" Type="http://schemas.openxmlformats.org/officeDocument/2006/relationships/hyperlink" Target="http://www.rocce.jp/info/wrapping.html" TargetMode="External"/><Relationship Id="rId79" Type="http://schemas.openxmlformats.org/officeDocument/2006/relationships/ctrlProp" Target="../ctrlProps/ctrlProp10.xml"/><Relationship Id="rId102" Type="http://schemas.openxmlformats.org/officeDocument/2006/relationships/ctrlProp" Target="../ctrlProps/ctrlProp33.xml"/><Relationship Id="rId123" Type="http://schemas.openxmlformats.org/officeDocument/2006/relationships/ctrlProp" Target="../ctrlProps/ctrlProp54.xml"/><Relationship Id="rId144" Type="http://schemas.openxmlformats.org/officeDocument/2006/relationships/ctrlProp" Target="../ctrlProps/ctrlProp75.xml"/><Relationship Id="rId90" Type="http://schemas.openxmlformats.org/officeDocument/2006/relationships/ctrlProp" Target="../ctrlProps/ctrlProp21.xml"/><Relationship Id="rId165" Type="http://schemas.openxmlformats.org/officeDocument/2006/relationships/ctrlProp" Target="../ctrlProps/ctrlProp96.xml"/><Relationship Id="rId186" Type="http://schemas.openxmlformats.org/officeDocument/2006/relationships/ctrlProp" Target="../ctrlProps/ctrlProp117.xml"/><Relationship Id="rId211" Type="http://schemas.openxmlformats.org/officeDocument/2006/relationships/ctrlProp" Target="../ctrlProps/ctrlProp142.xml"/><Relationship Id="rId232" Type="http://schemas.openxmlformats.org/officeDocument/2006/relationships/ctrlProp" Target="../ctrlProps/ctrlProp163.xml"/><Relationship Id="rId27" Type="http://schemas.openxmlformats.org/officeDocument/2006/relationships/hyperlink" Target="http://www.rocce.jp/category/u005.html" TargetMode="External"/><Relationship Id="rId48" Type="http://schemas.openxmlformats.org/officeDocument/2006/relationships/hyperlink" Target="http://www.rocce.jp/category/u005.html" TargetMode="External"/><Relationship Id="rId69" Type="http://schemas.openxmlformats.org/officeDocument/2006/relationships/vmlDrawing" Target="../drawings/vmlDrawing1.vml"/><Relationship Id="rId113" Type="http://schemas.openxmlformats.org/officeDocument/2006/relationships/ctrlProp" Target="../ctrlProps/ctrlProp44.xml"/><Relationship Id="rId134" Type="http://schemas.openxmlformats.org/officeDocument/2006/relationships/ctrlProp" Target="../ctrlProps/ctrlProp65.xml"/><Relationship Id="rId80" Type="http://schemas.openxmlformats.org/officeDocument/2006/relationships/ctrlProp" Target="../ctrlProps/ctrlProp11.xml"/><Relationship Id="rId155" Type="http://schemas.openxmlformats.org/officeDocument/2006/relationships/ctrlProp" Target="../ctrlProps/ctrlProp86.xml"/><Relationship Id="rId176" Type="http://schemas.openxmlformats.org/officeDocument/2006/relationships/ctrlProp" Target="../ctrlProps/ctrlProp107.xml"/><Relationship Id="rId197" Type="http://schemas.openxmlformats.org/officeDocument/2006/relationships/ctrlProp" Target="../ctrlProps/ctrlProp128.xml"/><Relationship Id="rId201" Type="http://schemas.openxmlformats.org/officeDocument/2006/relationships/ctrlProp" Target="../ctrlProps/ctrlProp132.xml"/><Relationship Id="rId222" Type="http://schemas.openxmlformats.org/officeDocument/2006/relationships/ctrlProp" Target="../ctrlProps/ctrlProp153.xml"/><Relationship Id="rId17" Type="http://schemas.openxmlformats.org/officeDocument/2006/relationships/hyperlink" Target="http://www.rocce.jp/category/u005.html" TargetMode="External"/><Relationship Id="rId38" Type="http://schemas.openxmlformats.org/officeDocument/2006/relationships/hyperlink" Target="http://www.rocce.jp/category/u005.html" TargetMode="External"/><Relationship Id="rId59" Type="http://schemas.openxmlformats.org/officeDocument/2006/relationships/hyperlink" Target="http://www.rocce.jp/info/wrapping.html" TargetMode="External"/><Relationship Id="rId103" Type="http://schemas.openxmlformats.org/officeDocument/2006/relationships/ctrlProp" Target="../ctrlProps/ctrlProp34.xml"/><Relationship Id="rId124" Type="http://schemas.openxmlformats.org/officeDocument/2006/relationships/ctrlProp" Target="../ctrlProps/ctrlProp55.xml"/><Relationship Id="rId70" Type="http://schemas.openxmlformats.org/officeDocument/2006/relationships/ctrlProp" Target="../ctrlProps/ctrlProp1.xml"/><Relationship Id="rId91" Type="http://schemas.openxmlformats.org/officeDocument/2006/relationships/ctrlProp" Target="../ctrlProps/ctrlProp22.xml"/><Relationship Id="rId145" Type="http://schemas.openxmlformats.org/officeDocument/2006/relationships/ctrlProp" Target="../ctrlProps/ctrlProp76.xml"/><Relationship Id="rId166" Type="http://schemas.openxmlformats.org/officeDocument/2006/relationships/ctrlProp" Target="../ctrlProps/ctrlProp97.xml"/><Relationship Id="rId187" Type="http://schemas.openxmlformats.org/officeDocument/2006/relationships/ctrlProp" Target="../ctrlProps/ctrlProp118.xml"/><Relationship Id="rId1" Type="http://schemas.openxmlformats.org/officeDocument/2006/relationships/hyperlink" Target="http://www.rocce.jp/info/wrapping.html" TargetMode="External"/><Relationship Id="rId212" Type="http://schemas.openxmlformats.org/officeDocument/2006/relationships/ctrlProp" Target="../ctrlProps/ctrlProp143.xml"/><Relationship Id="rId233" Type="http://schemas.openxmlformats.org/officeDocument/2006/relationships/ctrlProp" Target="../ctrlProps/ctrlProp164.xml"/><Relationship Id="rId28" Type="http://schemas.openxmlformats.org/officeDocument/2006/relationships/hyperlink" Target="http://www.rocce.jp/category/u005.html" TargetMode="External"/><Relationship Id="rId49" Type="http://schemas.openxmlformats.org/officeDocument/2006/relationships/hyperlink" Target="http://www.rocce.jp/info/wrapping.html" TargetMode="External"/><Relationship Id="rId114" Type="http://schemas.openxmlformats.org/officeDocument/2006/relationships/ctrlProp" Target="../ctrlProps/ctrlProp45.xml"/><Relationship Id="rId60" Type="http://schemas.openxmlformats.org/officeDocument/2006/relationships/hyperlink" Target="http://www.rocce.jp/info/wrapping.html" TargetMode="External"/><Relationship Id="rId81" Type="http://schemas.openxmlformats.org/officeDocument/2006/relationships/ctrlProp" Target="../ctrlProps/ctrlProp12.xml"/><Relationship Id="rId135" Type="http://schemas.openxmlformats.org/officeDocument/2006/relationships/ctrlProp" Target="../ctrlProps/ctrlProp66.xml"/><Relationship Id="rId156" Type="http://schemas.openxmlformats.org/officeDocument/2006/relationships/ctrlProp" Target="../ctrlProps/ctrlProp87.xml"/><Relationship Id="rId177" Type="http://schemas.openxmlformats.org/officeDocument/2006/relationships/ctrlProp" Target="../ctrlProps/ctrlProp108.xml"/><Relationship Id="rId198" Type="http://schemas.openxmlformats.org/officeDocument/2006/relationships/ctrlProp" Target="../ctrlProps/ctrlProp129.xml"/><Relationship Id="rId202" Type="http://schemas.openxmlformats.org/officeDocument/2006/relationships/ctrlProp" Target="../ctrlProps/ctrlProp133.xml"/><Relationship Id="rId223" Type="http://schemas.openxmlformats.org/officeDocument/2006/relationships/ctrlProp" Target="../ctrlProps/ctrlProp154.xml"/><Relationship Id="rId18" Type="http://schemas.openxmlformats.org/officeDocument/2006/relationships/hyperlink" Target="http://www.rocce.jp/category/u005.html" TargetMode="External"/><Relationship Id="rId39" Type="http://schemas.openxmlformats.org/officeDocument/2006/relationships/hyperlink" Target="http://www.rocce.jp/category/u005.html" TargetMode="External"/><Relationship Id="rId50" Type="http://schemas.openxmlformats.org/officeDocument/2006/relationships/hyperlink" Target="mailto:info@rocce.jp?subject=%E5%85%A5%E6%B5%B4%E5%89%A4%E3%82%AE%E3%83%95%E3%83%88%E6%B3%A8%E6%96%87%E7%A5%A8" TargetMode="External"/><Relationship Id="rId104" Type="http://schemas.openxmlformats.org/officeDocument/2006/relationships/ctrlProp" Target="../ctrlProps/ctrlProp35.xml"/><Relationship Id="rId125" Type="http://schemas.openxmlformats.org/officeDocument/2006/relationships/ctrlProp" Target="../ctrlProps/ctrlProp56.xml"/><Relationship Id="rId146" Type="http://schemas.openxmlformats.org/officeDocument/2006/relationships/ctrlProp" Target="../ctrlProps/ctrlProp77.xml"/><Relationship Id="rId167" Type="http://schemas.openxmlformats.org/officeDocument/2006/relationships/ctrlProp" Target="../ctrlProps/ctrlProp98.xml"/><Relationship Id="rId188" Type="http://schemas.openxmlformats.org/officeDocument/2006/relationships/ctrlProp" Target="../ctrlProps/ctrlProp119.xml"/><Relationship Id="rId71" Type="http://schemas.openxmlformats.org/officeDocument/2006/relationships/ctrlProp" Target="../ctrlProps/ctrlProp2.xml"/><Relationship Id="rId92" Type="http://schemas.openxmlformats.org/officeDocument/2006/relationships/ctrlProp" Target="../ctrlProps/ctrlProp23.xml"/><Relationship Id="rId213" Type="http://schemas.openxmlformats.org/officeDocument/2006/relationships/ctrlProp" Target="../ctrlProps/ctrlProp144.xml"/><Relationship Id="rId234" Type="http://schemas.openxmlformats.org/officeDocument/2006/relationships/ctrlProp" Target="../ctrlProps/ctrlProp165.xml"/><Relationship Id="rId2" Type="http://schemas.openxmlformats.org/officeDocument/2006/relationships/hyperlink" Target="http://www.rocce.jp/info/wrapping.html" TargetMode="External"/><Relationship Id="rId29" Type="http://schemas.openxmlformats.org/officeDocument/2006/relationships/hyperlink" Target="http://www.rocce.jp/category/u005.html" TargetMode="External"/><Relationship Id="rId40" Type="http://schemas.openxmlformats.org/officeDocument/2006/relationships/hyperlink" Target="http://www.rocce.jp/category/u005.html" TargetMode="External"/><Relationship Id="rId115" Type="http://schemas.openxmlformats.org/officeDocument/2006/relationships/ctrlProp" Target="../ctrlProps/ctrlProp46.xml"/><Relationship Id="rId136" Type="http://schemas.openxmlformats.org/officeDocument/2006/relationships/ctrlProp" Target="../ctrlProps/ctrlProp67.xml"/><Relationship Id="rId157" Type="http://schemas.openxmlformats.org/officeDocument/2006/relationships/ctrlProp" Target="../ctrlProps/ctrlProp88.xml"/><Relationship Id="rId178" Type="http://schemas.openxmlformats.org/officeDocument/2006/relationships/ctrlProp" Target="../ctrlProps/ctrlProp109.xml"/><Relationship Id="rId61" Type="http://schemas.openxmlformats.org/officeDocument/2006/relationships/hyperlink" Target="https://www.rocce.jp/" TargetMode="External"/><Relationship Id="rId82" Type="http://schemas.openxmlformats.org/officeDocument/2006/relationships/ctrlProp" Target="../ctrlProps/ctrlProp13.xml"/><Relationship Id="rId199" Type="http://schemas.openxmlformats.org/officeDocument/2006/relationships/ctrlProp" Target="../ctrlProps/ctrlProp130.xml"/><Relationship Id="rId203" Type="http://schemas.openxmlformats.org/officeDocument/2006/relationships/ctrlProp" Target="../ctrlProps/ctrlProp134.xml"/><Relationship Id="rId19" Type="http://schemas.openxmlformats.org/officeDocument/2006/relationships/hyperlink" Target="http://www.rocce.jp/category/u005.html" TargetMode="External"/><Relationship Id="rId224" Type="http://schemas.openxmlformats.org/officeDocument/2006/relationships/ctrlProp" Target="../ctrlProps/ctrlProp155.xml"/><Relationship Id="rId30" Type="http://schemas.openxmlformats.org/officeDocument/2006/relationships/hyperlink" Target="http://www.rocce.jp/category/u005.html" TargetMode="External"/><Relationship Id="rId105" Type="http://schemas.openxmlformats.org/officeDocument/2006/relationships/ctrlProp" Target="../ctrlProps/ctrlProp36.xml"/><Relationship Id="rId126" Type="http://schemas.openxmlformats.org/officeDocument/2006/relationships/ctrlProp" Target="../ctrlProps/ctrlProp57.xml"/><Relationship Id="rId147" Type="http://schemas.openxmlformats.org/officeDocument/2006/relationships/ctrlProp" Target="../ctrlProps/ctrlProp78.xml"/><Relationship Id="rId168" Type="http://schemas.openxmlformats.org/officeDocument/2006/relationships/ctrlProp" Target="../ctrlProps/ctrlProp99.xml"/><Relationship Id="rId51" Type="http://schemas.openxmlformats.org/officeDocument/2006/relationships/hyperlink" Target="mailto:info@rocce.jp?subject=%E5%85%A5%E6%B5%B4%E5%89%A4%E3%82%AE%E3%83%95%E3%83%88%E6%B3%A8%E6%96%87%E7%A5%A8" TargetMode="External"/><Relationship Id="rId72" Type="http://schemas.openxmlformats.org/officeDocument/2006/relationships/ctrlProp" Target="../ctrlProps/ctrlProp3.xml"/><Relationship Id="rId93" Type="http://schemas.openxmlformats.org/officeDocument/2006/relationships/ctrlProp" Target="../ctrlProps/ctrlProp24.xml"/><Relationship Id="rId189" Type="http://schemas.openxmlformats.org/officeDocument/2006/relationships/ctrlProp" Target="../ctrlProps/ctrlProp120.xml"/><Relationship Id="rId3" Type="http://schemas.openxmlformats.org/officeDocument/2006/relationships/hyperlink" Target="http://www.rocce.jp/info/wrapping.html" TargetMode="External"/><Relationship Id="rId214" Type="http://schemas.openxmlformats.org/officeDocument/2006/relationships/ctrlProp" Target="../ctrlProps/ctrlProp145.xml"/><Relationship Id="rId235" Type="http://schemas.openxmlformats.org/officeDocument/2006/relationships/comments" Target="../comments1.xml"/><Relationship Id="rId116" Type="http://schemas.openxmlformats.org/officeDocument/2006/relationships/ctrlProp" Target="../ctrlProps/ctrlProp47.xml"/><Relationship Id="rId137" Type="http://schemas.openxmlformats.org/officeDocument/2006/relationships/ctrlProp" Target="../ctrlProps/ctrlProp68.xml"/><Relationship Id="rId158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topLeftCell="AB1" zoomScaleNormal="100" workbookViewId="0">
      <selection activeCell="AJ2" sqref="AJ2"/>
    </sheetView>
  </sheetViews>
  <sheetFormatPr baseColWidth="10" defaultColWidth="12.83203125" defaultRowHeight="13"/>
  <cols>
    <col min="1" max="1" width="9" style="88" bestFit="1" customWidth="1"/>
    <col min="2" max="13" width="12.83203125" style="88"/>
    <col min="14" max="14" width="24" style="89" bestFit="1" customWidth="1"/>
    <col min="15" max="15" width="21.5" style="88" customWidth="1"/>
    <col min="16" max="16" width="34.5" style="88" bestFit="1" customWidth="1"/>
    <col min="17" max="22" width="12.83203125" style="88"/>
    <col min="23" max="23" width="12.83203125" style="89"/>
    <col min="24" max="16384" width="12.83203125" style="88"/>
  </cols>
  <sheetData>
    <row r="1" spans="1:37" s="84" customFormat="1" ht="14">
      <c r="A1" s="8" t="s">
        <v>379</v>
      </c>
      <c r="B1" s="8" t="s">
        <v>362</v>
      </c>
      <c r="C1" s="8" t="s">
        <v>363</v>
      </c>
      <c r="D1" s="8" t="s">
        <v>364</v>
      </c>
      <c r="E1" s="8" t="s">
        <v>365</v>
      </c>
      <c r="F1" s="8" t="s">
        <v>120</v>
      </c>
      <c r="G1" s="8" t="s">
        <v>492</v>
      </c>
      <c r="H1" s="8" t="s">
        <v>247</v>
      </c>
      <c r="I1" s="8" t="s">
        <v>203</v>
      </c>
      <c r="J1" s="8" t="s">
        <v>196</v>
      </c>
      <c r="K1" s="8" t="s">
        <v>197</v>
      </c>
      <c r="L1" s="8" t="s">
        <v>418</v>
      </c>
      <c r="M1" s="8" t="s">
        <v>327</v>
      </c>
      <c r="N1" s="27" t="s">
        <v>299</v>
      </c>
      <c r="O1" s="8" t="s">
        <v>388</v>
      </c>
      <c r="P1" s="8" t="s">
        <v>467</v>
      </c>
      <c r="Q1" s="8" t="s">
        <v>300</v>
      </c>
      <c r="R1" s="8" t="s">
        <v>301</v>
      </c>
      <c r="S1" s="8" t="s">
        <v>302</v>
      </c>
      <c r="T1" s="8" t="s">
        <v>13</v>
      </c>
      <c r="U1" s="8" t="s">
        <v>14</v>
      </c>
      <c r="V1" s="8" t="s">
        <v>123</v>
      </c>
      <c r="W1" s="27" t="s">
        <v>258</v>
      </c>
      <c r="X1" s="8" t="s">
        <v>15</v>
      </c>
      <c r="Y1" s="8" t="s">
        <v>338</v>
      </c>
      <c r="Z1" s="8" t="s">
        <v>339</v>
      </c>
      <c r="AA1" s="8" t="s">
        <v>469</v>
      </c>
      <c r="AB1" s="8" t="s">
        <v>209</v>
      </c>
      <c r="AC1" s="8" t="s">
        <v>336</v>
      </c>
      <c r="AD1" s="8" t="s">
        <v>294</v>
      </c>
      <c r="AE1" s="8" t="s">
        <v>295</v>
      </c>
      <c r="AF1" s="8" t="s">
        <v>342</v>
      </c>
      <c r="AG1" s="8" t="s">
        <v>394</v>
      </c>
      <c r="AH1" s="8" t="s">
        <v>395</v>
      </c>
      <c r="AI1" s="153" t="s">
        <v>85</v>
      </c>
      <c r="AJ1" s="8" t="s">
        <v>189</v>
      </c>
      <c r="AK1" s="8" t="s">
        <v>82</v>
      </c>
    </row>
    <row r="2" spans="1:37" s="86" customFormat="1">
      <c r="A2" s="26" t="str">
        <f>IF(DATA!G101&gt;0,INPUT!$D$9,"")</f>
        <v/>
      </c>
      <c r="B2" s="26" t="str">
        <f>IF(DATA!G101&gt;0,INPUT!$D$10,"")</f>
        <v/>
      </c>
      <c r="C2" s="26" t="str">
        <f>IF(DATA!G101&gt;0,INPUT!$D$15,"")</f>
        <v/>
      </c>
      <c r="D2" s="26" t="str">
        <f>IF(DATA!G101&gt;0,INPUT!$D$11,"")</f>
        <v/>
      </c>
      <c r="E2" s="26" t="str">
        <f>IF(DATA!G101&gt;0,INPUT!$F$12,"")</f>
        <v/>
      </c>
      <c r="F2" s="26" t="str">
        <f>IF(DATA!G101&gt;0,INPUT!$D$12,"")</f>
        <v/>
      </c>
      <c r="G2" s="26" t="str">
        <f>ASC(IF(DATA!G101&gt;0,INPUT!$D$13,""))</f>
        <v/>
      </c>
      <c r="H2" s="26" t="str">
        <f>ASC(IF(DATA!G101&gt;0,IF(ISBLANK(INPUT!$D$14),"",INPUT!$D$14),""))</f>
        <v/>
      </c>
      <c r="I2" s="26" t="str">
        <f>IF(DATA!G101&gt;0,DATA!$D$91,"")</f>
        <v/>
      </c>
      <c r="J2" s="26" t="str">
        <f>IF(DATA!G101&gt;0,DATA!$F$91,"")</f>
        <v/>
      </c>
      <c r="K2" s="26" t="str">
        <f>IF(DATA!G101&gt;0,IF(ISBLANK(INPUT!$F$18),"",INPUT!$F$18),"")</f>
        <v/>
      </c>
      <c r="L2" s="26" t="str">
        <f>IF(DATA!G101&gt;0,IF(ISBLANK(INPUT!$L$18),"",INPUT!$L$18),"")</f>
        <v/>
      </c>
      <c r="M2" s="26" t="str">
        <f>IF(DATA!G101&gt;0,DATA!$J$91,"")</f>
        <v/>
      </c>
      <c r="N2" s="26" t="str">
        <f>IF(DATA!G101&gt;0,IF(ISBLANK(INPUT!$D$21),"",INPUT!$D$21),"")</f>
        <v/>
      </c>
      <c r="O2" s="26" t="str">
        <f>IF(DATA!G101&gt;0,DATA!M101,"")</f>
        <v/>
      </c>
      <c r="P2" s="26" t="str">
        <f>IF(DATA!G101&gt;0,DATA!$L$91,"")</f>
        <v/>
      </c>
      <c r="Q2" s="26" t="str">
        <f>IF(DATA!G101&gt;0,IF(DATA!H101,INPUT!$O$18,INPUT!D26),"")</f>
        <v/>
      </c>
      <c r="R2" s="26" t="str">
        <f>IF(DATA!G101&gt;0,IF(DATA!H101,INPUT!$O$21,INPUT!F28),"")</f>
        <v/>
      </c>
      <c r="S2" s="26" t="str">
        <f>IF(DATA!G101&gt;0,IF(DATA!H101,INPUT!$O$20,INPUT!D28),"")</f>
        <v/>
      </c>
      <c r="T2" s="26" t="str">
        <f>ASC(IF(DATA!G101&gt;0,IF(DATA!H101,INPUT!$O$22,INPUT!D29),""))</f>
        <v/>
      </c>
      <c r="U2" s="26" t="str">
        <f>ASC(IF(DATA!G101&gt;0,IF(DATA!H101,INPUT!$O$23,IF(ISBLANK(INPUT!$D$30),"",INPUT!$D$30)),""))</f>
        <v/>
      </c>
      <c r="V2" s="26" t="str">
        <f>IF(DATA!G101&gt;0,IF(DATA!H101,INPUT!$O$19,INPUT!D27),"")</f>
        <v/>
      </c>
      <c r="W2" s="26" t="str">
        <f>IF(DATA!G101&gt;0,IF(ISBLANK(INPUT!$D$24),"",INPUT!$D$24),"")</f>
        <v/>
      </c>
      <c r="X2" s="26" t="str">
        <f>IF(DATA!G101&gt;0,INPUT!$K$7,"")</f>
        <v/>
      </c>
      <c r="Y2" s="26" t="str">
        <f>IF(DATA!G101&gt;0,DATA!$H$91,"")</f>
        <v/>
      </c>
      <c r="Z2" s="26" t="str">
        <f>IF(DATA!G101&gt;0,DATA!G101,"")</f>
        <v/>
      </c>
      <c r="AA2" s="26" t="str">
        <f>IF(DATA!G101&gt;0,INPUT!$U$4,"")</f>
        <v/>
      </c>
      <c r="AB2" s="26" t="str">
        <f>IF(DATA!G101&gt;0,INPUT!$M$1,"")</f>
        <v/>
      </c>
      <c r="AC2" s="26" t="str">
        <f>IF(DATA!G101&gt;0,IF(DATA!H101,"ご注文者と同じ","先様に直接お届け"),"")</f>
        <v/>
      </c>
      <c r="AD2" s="85" t="str">
        <f>IF(DATA!G101&gt;0,INPUT!$J$11,"")</f>
        <v/>
      </c>
      <c r="AE2" s="85" t="str">
        <f>IF(DATA!G101&gt;0,INPUT!$J$12,"")</f>
        <v/>
      </c>
      <c r="AF2" s="85" t="str">
        <f>IF(DATA!G101&gt;0,INPUT!$L$12,"")</f>
        <v/>
      </c>
      <c r="AG2" s="85" t="str">
        <f>IF(DATA!G101&gt;0,INPUT!$J$13,"")</f>
        <v/>
      </c>
      <c r="AH2" s="85" t="str">
        <f>IF(DATA!G101&gt;0,INPUT!$J$14,"")</f>
        <v/>
      </c>
      <c r="AI2" s="154" t="str">
        <f>IF(DATA!G101&gt;0,DATA!$B$93,"")</f>
        <v/>
      </c>
      <c r="AJ2" s="107" t="str">
        <f>CONCATENATE(S2,T2)</f>
        <v/>
      </c>
      <c r="AK2" s="107" t="str">
        <f>CONCATENATE(F2,G2)</f>
        <v/>
      </c>
    </row>
    <row r="3" spans="1:37" s="86" customFormat="1">
      <c r="A3" s="26" t="str">
        <f>IF(DATA!G102&gt;0,INPUT!$D$9,"")</f>
        <v/>
      </c>
      <c r="B3" s="26" t="str">
        <f>IF(DATA!G102&gt;0,INPUT!$D$10,"")</f>
        <v/>
      </c>
      <c r="C3" s="26" t="str">
        <f>IF(DATA!G102&gt;0,INPUT!$D$15,"")</f>
        <v/>
      </c>
      <c r="D3" s="26" t="str">
        <f>IF(DATA!G102&gt;0,INPUT!$D$11,"")</f>
        <v/>
      </c>
      <c r="E3" s="26" t="str">
        <f>IF(DATA!G102&gt;0,INPUT!$F$12,"")</f>
        <v/>
      </c>
      <c r="F3" s="26" t="str">
        <f>IF(DATA!G102&gt;0,INPUT!$D$12,"")</f>
        <v/>
      </c>
      <c r="G3" s="26" t="str">
        <f>ASC(IF(DATA!G102&gt;0,INPUT!$D$13,""))</f>
        <v/>
      </c>
      <c r="H3" s="26" t="str">
        <f>ASC(IF(DATA!G102&gt;0,IF(ISBLANK(INPUT!$D$14),"",INPUT!$D$14),""))</f>
        <v/>
      </c>
      <c r="I3" s="26" t="str">
        <f>IF(DATA!G102&gt;0,DATA!$D$91,"")</f>
        <v/>
      </c>
      <c r="J3" s="26" t="str">
        <f>IF(DATA!G102&gt;0,DATA!$F$91,"")</f>
        <v/>
      </c>
      <c r="K3" s="26" t="str">
        <f>IF(DATA!G102&gt;0,IF(ISBLANK(INPUT!$F$18),"",INPUT!$F$18),"")</f>
        <v/>
      </c>
      <c r="L3" s="26" t="str">
        <f>IF(DATA!G102&gt;0,IF(ISBLANK(INPUT!$L$18),"",INPUT!$L$18),"")</f>
        <v/>
      </c>
      <c r="M3" s="26" t="str">
        <f>IF(DATA!G102&gt;0,DATA!$J$91,"")</f>
        <v/>
      </c>
      <c r="N3" s="26" t="str">
        <f>IF(DATA!G102&gt;0,IF(ISBLANK(INPUT!$D$21),"",INPUT!$D$21),"")</f>
        <v/>
      </c>
      <c r="O3" s="26" t="str">
        <f>IF(DATA!G102&gt;0,DATA!M102,"")</f>
        <v/>
      </c>
      <c r="P3" s="26" t="str">
        <f>IF(DATA!G102&gt;0,DATA!$L$91,"")</f>
        <v/>
      </c>
      <c r="Q3" s="26" t="str">
        <f>IF(DATA!G102&gt;0,IF(DATA!H102,INPUT!$O$18,INPUT!D32),"")</f>
        <v/>
      </c>
      <c r="R3" s="26" t="str">
        <f>IF(DATA!G102&gt;0,IF(DATA!H102,INPUT!$O$21,INPUT!F34),"")</f>
        <v/>
      </c>
      <c r="S3" s="26" t="str">
        <f>IF(DATA!G102&gt;0,IF(DATA!H102,INPUT!$O$20,INPUT!D34),"")</f>
        <v/>
      </c>
      <c r="T3" s="26" t="str">
        <f>ASC(IF(DATA!G102&gt;0,IF(DATA!H102,INPUT!$O$22,INPUT!D35),""))</f>
        <v/>
      </c>
      <c r="U3" s="26" t="str">
        <f>ASC(IF(DATA!G102&gt;0,IF(DATA!H102,INPUT!$O$23,IF(ISBLANK(INPUT!$D$36),"",INPUT!$D$36)),""))</f>
        <v/>
      </c>
      <c r="V3" s="26" t="str">
        <f>IF(DATA!G102&gt;0,IF(DATA!H102,INPUT!$O$19,INPUT!D33),"")</f>
        <v/>
      </c>
      <c r="W3" s="26" t="str">
        <f>IF(DATA!G102&gt;0,IF(ISBLANK(INPUT!$D$24),"",INPUT!$D$24),"")</f>
        <v/>
      </c>
      <c r="X3" s="26" t="str">
        <f>IF(DATA!G102&gt;0,INPUT!$K$7,"")</f>
        <v/>
      </c>
      <c r="Y3" s="26" t="str">
        <f>IF(DATA!G102&gt;0,DATA!$H$91,"")</f>
        <v/>
      </c>
      <c r="Z3" s="26" t="str">
        <f>IF(DATA!G102&gt;0,DATA!G102,"")</f>
        <v/>
      </c>
      <c r="AA3" s="26" t="str">
        <f>IF(DATA!G102&gt;0,INPUT!$U$4,"")</f>
        <v/>
      </c>
      <c r="AB3" s="26" t="str">
        <f>IF(DATA!G102&gt;0,INPUT!$M$1,"")</f>
        <v/>
      </c>
      <c r="AC3" s="26" t="str">
        <f>IF(DATA!G102&gt;0,IF(DATA!H102,"ご注文者と同じ","先様に直接お届け"),"")</f>
        <v/>
      </c>
      <c r="AD3" s="85" t="str">
        <f>IF(DATA!G102&gt;0,INPUT!$J$11,"")</f>
        <v/>
      </c>
      <c r="AE3" s="85" t="str">
        <f>IF(DATA!G102&gt;0,INPUT!$J$12,"")</f>
        <v/>
      </c>
      <c r="AF3" s="85" t="str">
        <f>IF(DATA!G102&gt;0,INPUT!$L$12,"")</f>
        <v/>
      </c>
      <c r="AG3" s="85" t="str">
        <f>IF(DATA!G102&gt;0,INPUT!$J$13,"")</f>
        <v/>
      </c>
      <c r="AH3" s="85" t="str">
        <f>IF(DATA!G102&gt;0,INPUT!$J$14,"")</f>
        <v/>
      </c>
      <c r="AI3" s="154" t="str">
        <f>IF(DATA!G102&gt;0,DATA!$B$93,"")</f>
        <v/>
      </c>
      <c r="AJ3" s="107" t="str">
        <f t="shared" ref="AJ3:AJ42" si="0">CONCATENATE(T3,U3)</f>
        <v/>
      </c>
      <c r="AK3" s="107" t="str">
        <f t="shared" ref="AK3:AK42" si="1">CONCATENATE(F3,G3)</f>
        <v/>
      </c>
    </row>
    <row r="4" spans="1:37" s="86" customFormat="1">
      <c r="A4" s="26" t="str">
        <f>IF(DATA!G103&gt;0,INPUT!$D$9,"")</f>
        <v/>
      </c>
      <c r="B4" s="26" t="str">
        <f>IF(DATA!G103&gt;0,INPUT!$D$10,"")</f>
        <v/>
      </c>
      <c r="C4" s="26" t="str">
        <f>IF(DATA!G103&gt;0,INPUT!$D$15,"")</f>
        <v/>
      </c>
      <c r="D4" s="26" t="str">
        <f>IF(DATA!G103&gt;0,INPUT!$D$11,"")</f>
        <v/>
      </c>
      <c r="E4" s="26" t="str">
        <f>IF(DATA!G103&gt;0,INPUT!$F$12,"")</f>
        <v/>
      </c>
      <c r="F4" s="26" t="str">
        <f>IF(DATA!G103&gt;0,INPUT!$D$12,"")</f>
        <v/>
      </c>
      <c r="G4" s="26" t="str">
        <f>ASC(IF(DATA!G103&gt;0,INPUT!$D$13,""))</f>
        <v/>
      </c>
      <c r="H4" s="26" t="str">
        <f>ASC(IF(DATA!G103&gt;0,IF(ISBLANK(INPUT!$D$14),"",INPUT!$D$14),""))</f>
        <v/>
      </c>
      <c r="I4" s="26" t="str">
        <f>IF(DATA!G103&gt;0,DATA!$D$91,"")</f>
        <v/>
      </c>
      <c r="J4" s="26" t="str">
        <f>IF(DATA!G103&gt;0,DATA!$F$91,"")</f>
        <v/>
      </c>
      <c r="K4" s="26" t="str">
        <f>IF(DATA!G103&gt;0,IF(ISBLANK(INPUT!$F$18),"",INPUT!$F$18),"")</f>
        <v/>
      </c>
      <c r="L4" s="26" t="str">
        <f>IF(DATA!G103&gt;0,IF(ISBLANK(INPUT!$L$18),"",INPUT!$L$18),"")</f>
        <v/>
      </c>
      <c r="M4" s="26" t="str">
        <f>IF(DATA!G103&gt;0,DATA!$J$91,"")</f>
        <v/>
      </c>
      <c r="N4" s="26" t="str">
        <f>IF(DATA!G103&gt;0,IF(ISBLANK(INPUT!$D$21),"",INPUT!$D$21),"")</f>
        <v/>
      </c>
      <c r="O4" s="26" t="str">
        <f>IF(DATA!G103&gt;0,DATA!M103,"")</f>
        <v/>
      </c>
      <c r="P4" s="26" t="str">
        <f>IF(DATA!G103&gt;0,DATA!$L$91,"")</f>
        <v/>
      </c>
      <c r="Q4" s="26" t="str">
        <f>IF(DATA!G103&gt;0,IF(DATA!H103,INPUT!$O$18,INPUT!D38),"")</f>
        <v/>
      </c>
      <c r="R4" s="26" t="str">
        <f>IF(DATA!G103&gt;0,IF(DATA!H103,INPUT!$O$21,INPUT!F40),"")</f>
        <v/>
      </c>
      <c r="S4" s="26" t="str">
        <f>IF(DATA!G103&gt;0,IF(DATA!H103,INPUT!$O$20,INPUT!D40),"")</f>
        <v/>
      </c>
      <c r="T4" s="26" t="str">
        <f>ASC(IF(DATA!G103&gt;0,IF(DATA!H103,INPUT!$O$22,INPUT!D41),""))</f>
        <v/>
      </c>
      <c r="U4" s="26" t="str">
        <f>ASC(IF(DATA!G103&gt;0,IF(DATA!H103,INPUT!$O$23,IF(ISBLANK(INPUT!$D$42),"",INPUT!$D$42)),""))</f>
        <v/>
      </c>
      <c r="V4" s="26" t="str">
        <f>IF(DATA!G103&gt;0,IF(DATA!H103,INPUT!$O$19,INPUT!D39),"")</f>
        <v/>
      </c>
      <c r="W4" s="26" t="str">
        <f>IF(DATA!G103&gt;0,IF(ISBLANK(INPUT!$D$24),"",INPUT!$D$24),"")</f>
        <v/>
      </c>
      <c r="X4" s="26" t="str">
        <f>IF(DATA!G103&gt;0,INPUT!$K$7,"")</f>
        <v/>
      </c>
      <c r="Y4" s="26" t="str">
        <f>IF(DATA!G103&gt;0,DATA!$H$91,"")</f>
        <v/>
      </c>
      <c r="Z4" s="26" t="str">
        <f>IF(DATA!G103&gt;0,DATA!G103,"")</f>
        <v/>
      </c>
      <c r="AA4" s="26" t="str">
        <f>IF(DATA!G103&gt;0,INPUT!$U$4,"")</f>
        <v/>
      </c>
      <c r="AB4" s="26" t="str">
        <f>IF(DATA!G103&gt;0,INPUT!$M$1,"")</f>
        <v/>
      </c>
      <c r="AC4" s="26" t="str">
        <f>IF(DATA!G103&gt;0,IF(DATA!H103,"ご注文者と同じ","先様に直接お届け"),"")</f>
        <v/>
      </c>
      <c r="AD4" s="85" t="str">
        <f>IF(DATA!G103&gt;0,INPUT!$J$11,"")</f>
        <v/>
      </c>
      <c r="AE4" s="85" t="str">
        <f>IF(DATA!G103&gt;0,INPUT!$J$12,"")</f>
        <v/>
      </c>
      <c r="AF4" s="85" t="str">
        <f>IF(DATA!G103&gt;0,INPUT!$L$12,"")</f>
        <v/>
      </c>
      <c r="AG4" s="85" t="str">
        <f>IF(DATA!G103&gt;0,INPUT!$J$13,"")</f>
        <v/>
      </c>
      <c r="AH4" s="85" t="str">
        <f>IF(DATA!G103&gt;0,INPUT!$J$14,"")</f>
        <v/>
      </c>
      <c r="AI4" s="154" t="str">
        <f>IF(DATA!G103&gt;0,DATA!$B$93,"")</f>
        <v/>
      </c>
      <c r="AJ4" s="107" t="str">
        <f t="shared" si="0"/>
        <v/>
      </c>
      <c r="AK4" s="107" t="str">
        <f t="shared" si="1"/>
        <v/>
      </c>
    </row>
    <row r="5" spans="1:37" s="86" customFormat="1">
      <c r="A5" s="26" t="str">
        <f>IF(DATA!G104&gt;0,INPUT!$D$9,"")</f>
        <v/>
      </c>
      <c r="B5" s="26" t="str">
        <f>IF(DATA!G104&gt;0,INPUT!$D$10,"")</f>
        <v/>
      </c>
      <c r="C5" s="26" t="str">
        <f>IF(DATA!G104&gt;0,INPUT!$D$15,"")</f>
        <v/>
      </c>
      <c r="D5" s="26" t="str">
        <f>IF(DATA!G104&gt;0,INPUT!$D$11,"")</f>
        <v/>
      </c>
      <c r="E5" s="26" t="str">
        <f>IF(DATA!G104&gt;0,INPUT!$F$12,"")</f>
        <v/>
      </c>
      <c r="F5" s="26" t="str">
        <f>IF(DATA!G104&gt;0,INPUT!$D$12,"")</f>
        <v/>
      </c>
      <c r="G5" s="26" t="str">
        <f>ASC(IF(DATA!G104&gt;0,INPUT!$D$13,""))</f>
        <v/>
      </c>
      <c r="H5" s="26" t="str">
        <f>ASC(IF(DATA!G104&gt;0,IF(ISBLANK(INPUT!$D$14),"",INPUT!$D$14),""))</f>
        <v/>
      </c>
      <c r="I5" s="26" t="str">
        <f>IF(DATA!G104&gt;0,DATA!$D$91,"")</f>
        <v/>
      </c>
      <c r="J5" s="26" t="str">
        <f>IF(DATA!G104&gt;0,DATA!$F$91,"")</f>
        <v/>
      </c>
      <c r="K5" s="26" t="str">
        <f>IF(DATA!G104&gt;0,IF(ISBLANK(INPUT!$F$18),"",INPUT!$F$18),"")</f>
        <v/>
      </c>
      <c r="L5" s="26" t="str">
        <f>IF(DATA!G104&gt;0,IF(ISBLANK(INPUT!$L$18),"",INPUT!$L$18),"")</f>
        <v/>
      </c>
      <c r="M5" s="26" t="str">
        <f>IF(DATA!G104&gt;0,DATA!$J$91,"")</f>
        <v/>
      </c>
      <c r="N5" s="26" t="str">
        <f>IF(DATA!G104&gt;0,IF(ISBLANK(INPUT!$D$21),"",INPUT!$D$21),"")</f>
        <v/>
      </c>
      <c r="O5" s="26" t="str">
        <f>IF(DATA!G104&gt;0,DATA!M104,"")</f>
        <v/>
      </c>
      <c r="P5" s="26" t="str">
        <f>IF(DATA!G104&gt;0,DATA!$L$91,"")</f>
        <v/>
      </c>
      <c r="Q5" s="26" t="str">
        <f>IF(DATA!G104&gt;0,IF(DATA!H104,INPUT!$O$18,INPUT!D44),"")</f>
        <v/>
      </c>
      <c r="R5" s="26" t="str">
        <f>IF(DATA!G104&gt;0,IF(DATA!H104,INPUT!$O$21,INPUT!F46),"")</f>
        <v/>
      </c>
      <c r="S5" s="26" t="str">
        <f>IF(DATA!G104&gt;0,IF(DATA!H104,INPUT!$O$20,INPUT!D46),"")</f>
        <v/>
      </c>
      <c r="T5" s="26" t="str">
        <f>ASC(IF(DATA!G104&gt;0,IF(DATA!H104,INPUT!$O$22,INPUT!D47),""))</f>
        <v/>
      </c>
      <c r="U5" s="26" t="str">
        <f>ASC(IF(DATA!G104&gt;0,IF(DATA!H104,INPUT!$O$23,IF(ISBLANK(INPUT!$D$48),"",INPUT!$D$48)),""))</f>
        <v/>
      </c>
      <c r="V5" s="26" t="str">
        <f>IF(DATA!G104&gt;0,IF(DATA!H104,INPUT!$O$19,INPUT!D45),"")</f>
        <v/>
      </c>
      <c r="W5" s="26" t="str">
        <f>IF(DATA!G104&gt;0,IF(ISBLANK(INPUT!$D$24),"",INPUT!$D$24),"")</f>
        <v/>
      </c>
      <c r="X5" s="26" t="str">
        <f>IF(DATA!G104&gt;0,INPUT!$K$7,"")</f>
        <v/>
      </c>
      <c r="Y5" s="26" t="str">
        <f>IF(DATA!G104&gt;0,DATA!$H$91,"")</f>
        <v/>
      </c>
      <c r="Z5" s="26" t="str">
        <f>IF(DATA!G104&gt;0,DATA!G104,"")</f>
        <v/>
      </c>
      <c r="AA5" s="26" t="str">
        <f>IF(DATA!G104&gt;0,INPUT!$U$4,"")</f>
        <v/>
      </c>
      <c r="AB5" s="26" t="str">
        <f>IF(DATA!G104&gt;0,INPUT!$M$1,"")</f>
        <v/>
      </c>
      <c r="AC5" s="26" t="str">
        <f>IF(DATA!G104&gt;0,IF(DATA!H104,"ご注文者と同じ","先様に直接お届け"),"")</f>
        <v/>
      </c>
      <c r="AD5" s="85" t="str">
        <f>IF(DATA!G104&gt;0,INPUT!$J$11,"")</f>
        <v/>
      </c>
      <c r="AE5" s="85" t="str">
        <f>IF(DATA!G104&gt;0,INPUT!$J$12,"")</f>
        <v/>
      </c>
      <c r="AF5" s="85" t="str">
        <f>IF(DATA!G104&gt;0,INPUT!$L$12,"")</f>
        <v/>
      </c>
      <c r="AG5" s="85" t="str">
        <f>IF(DATA!G104&gt;0,INPUT!$J$13,"")</f>
        <v/>
      </c>
      <c r="AH5" s="85" t="str">
        <f>IF(DATA!G104&gt;0,INPUT!$J$14,"")</f>
        <v/>
      </c>
      <c r="AI5" s="154" t="str">
        <f>IF(DATA!G104&gt;0,DATA!$B$93,"")</f>
        <v/>
      </c>
      <c r="AJ5" s="107" t="str">
        <f t="shared" si="0"/>
        <v/>
      </c>
      <c r="AK5" s="107" t="str">
        <f t="shared" si="1"/>
        <v/>
      </c>
    </row>
    <row r="6" spans="1:37" s="86" customFormat="1">
      <c r="A6" s="26" t="str">
        <f>IF(DATA!G105&gt;0,INPUT!$D$9,"")</f>
        <v/>
      </c>
      <c r="B6" s="26" t="str">
        <f>IF(DATA!G105&gt;0,INPUT!$D$10,"")</f>
        <v/>
      </c>
      <c r="C6" s="26" t="str">
        <f>IF(DATA!G105&gt;0,INPUT!$D$15,"")</f>
        <v/>
      </c>
      <c r="D6" s="26" t="str">
        <f>IF(DATA!G105&gt;0,INPUT!$D$11,"")</f>
        <v/>
      </c>
      <c r="E6" s="26" t="str">
        <f>IF(DATA!G105&gt;0,INPUT!$F$12,"")</f>
        <v/>
      </c>
      <c r="F6" s="26" t="str">
        <f>IF(DATA!G105&gt;0,INPUT!$D$12,"")</f>
        <v/>
      </c>
      <c r="G6" s="26" t="str">
        <f>ASC(IF(DATA!G105&gt;0,INPUT!$D$13,""))</f>
        <v/>
      </c>
      <c r="H6" s="26" t="str">
        <f>ASC(IF(DATA!G105&gt;0,IF(ISBLANK(INPUT!$D$14),"",INPUT!$D$14),""))</f>
        <v/>
      </c>
      <c r="I6" s="26" t="str">
        <f>IF(DATA!G105&gt;0,DATA!$D$91,"")</f>
        <v/>
      </c>
      <c r="J6" s="26" t="str">
        <f>IF(DATA!G105&gt;0,DATA!$F$91,"")</f>
        <v/>
      </c>
      <c r="K6" s="26" t="str">
        <f>IF(DATA!G105&gt;0,IF(ISBLANK(INPUT!$F$18),"",INPUT!$F$18),"")</f>
        <v/>
      </c>
      <c r="L6" s="26" t="str">
        <f>IF(DATA!G105&gt;0,IF(ISBLANK(INPUT!$L$18),"",INPUT!$L$18),"")</f>
        <v/>
      </c>
      <c r="M6" s="26" t="str">
        <f>IF(DATA!G105&gt;0,DATA!$J$91,"")</f>
        <v/>
      </c>
      <c r="N6" s="26" t="str">
        <f>IF(DATA!G105&gt;0,IF(ISBLANK(INPUT!$D$21),"",INPUT!$D$21),"")</f>
        <v/>
      </c>
      <c r="O6" s="26" t="str">
        <f>IF(DATA!G105&gt;0,DATA!M105,"")</f>
        <v/>
      </c>
      <c r="P6" s="26" t="str">
        <f>IF(DATA!G105&gt;0,DATA!$L$91,"")</f>
        <v/>
      </c>
      <c r="Q6" s="26" t="str">
        <f>IF(DATA!G105&gt;0,IF(DATA!H105,INPUT!$O$18,INPUT!D50),"")</f>
        <v/>
      </c>
      <c r="R6" s="26" t="str">
        <f>IF(DATA!G105&gt;0,IF(DATA!H105,INPUT!$O$21,INPUT!F52),"")</f>
        <v/>
      </c>
      <c r="S6" s="26" t="str">
        <f>IF(DATA!G105&gt;0,IF(DATA!H105,INPUT!$O$20,INPUT!D52),"")</f>
        <v/>
      </c>
      <c r="T6" s="26" t="str">
        <f>ASC(IF(DATA!G105&gt;0,IF(DATA!H105,INPUT!$O$22,INPUT!D53),""))</f>
        <v/>
      </c>
      <c r="U6" s="26" t="str">
        <f>ASC(IF(DATA!G105&gt;0,IF(DATA!H105,INPUT!$O$23,IF(ISBLANK(INPUT!$D$54),"",INPUT!$D$54)),""))</f>
        <v/>
      </c>
      <c r="V6" s="26" t="str">
        <f>IF(DATA!G105&gt;0,IF(DATA!H105,INPUT!$O$19,INPUT!D51),"")</f>
        <v/>
      </c>
      <c r="W6" s="26" t="str">
        <f>IF(DATA!G105&gt;0,IF(ISBLANK(INPUT!$D$24),"",INPUT!$D$24),"")</f>
        <v/>
      </c>
      <c r="X6" s="26" t="str">
        <f>IF(DATA!G105&gt;0,INPUT!$K$7,"")</f>
        <v/>
      </c>
      <c r="Y6" s="26" t="str">
        <f>IF(DATA!G105&gt;0,DATA!$H$91,"")</f>
        <v/>
      </c>
      <c r="Z6" s="26" t="str">
        <f>IF(DATA!G105&gt;0,DATA!G105,"")</f>
        <v/>
      </c>
      <c r="AA6" s="26" t="str">
        <f>IF(DATA!G105&gt;0,INPUT!$U$4,"")</f>
        <v/>
      </c>
      <c r="AB6" s="26" t="str">
        <f>IF(DATA!G105&gt;0,INPUT!$M$1,"")</f>
        <v/>
      </c>
      <c r="AC6" s="26" t="str">
        <f>IF(DATA!G105&gt;0,IF(DATA!H105,"ご注文者と同じ","先様に直接お届け"),"")</f>
        <v/>
      </c>
      <c r="AD6" s="85" t="str">
        <f>IF(DATA!G105&gt;0,INPUT!$J$11,"")</f>
        <v/>
      </c>
      <c r="AE6" s="85" t="str">
        <f>IF(DATA!G105&gt;0,INPUT!$J$12,"")</f>
        <v/>
      </c>
      <c r="AF6" s="85" t="str">
        <f>IF(DATA!G105&gt;0,INPUT!$L$12,"")</f>
        <v/>
      </c>
      <c r="AG6" s="85" t="str">
        <f>IF(DATA!G105&gt;0,INPUT!$J$13,"")</f>
        <v/>
      </c>
      <c r="AH6" s="85" t="str">
        <f>IF(DATA!G105&gt;0,INPUT!$J$14,"")</f>
        <v/>
      </c>
      <c r="AI6" s="154" t="str">
        <f>IF(DATA!G105&gt;0,DATA!$B$93,"")</f>
        <v/>
      </c>
      <c r="AJ6" s="107" t="str">
        <f t="shared" si="0"/>
        <v/>
      </c>
      <c r="AK6" s="107" t="str">
        <f t="shared" si="1"/>
        <v/>
      </c>
    </row>
    <row r="7" spans="1:37" s="86" customFormat="1">
      <c r="A7" s="26" t="str">
        <f>IF(DATA!G106&gt;0,INPUT!$D$9,"")</f>
        <v/>
      </c>
      <c r="B7" s="26" t="str">
        <f>IF(DATA!G106&gt;0,INPUT!$D$10,"")</f>
        <v/>
      </c>
      <c r="C7" s="26" t="str">
        <f>IF(DATA!G106&gt;0,INPUT!$D$15,"")</f>
        <v/>
      </c>
      <c r="D7" s="26" t="str">
        <f>IF(DATA!G106&gt;0,INPUT!$D$11,"")</f>
        <v/>
      </c>
      <c r="E7" s="26" t="str">
        <f>IF(DATA!G106&gt;0,INPUT!$F$12,"")</f>
        <v/>
      </c>
      <c r="F7" s="26" t="str">
        <f>IF(DATA!G106&gt;0,INPUT!$D$12,"")</f>
        <v/>
      </c>
      <c r="G7" s="26" t="str">
        <f>ASC(IF(DATA!G106&gt;0,INPUT!$D$13,""))</f>
        <v/>
      </c>
      <c r="H7" s="26" t="str">
        <f>ASC(IF(DATA!G106&gt;0,IF(ISBLANK(INPUT!$D$14),"",INPUT!$D$14),""))</f>
        <v/>
      </c>
      <c r="I7" s="26" t="str">
        <f>IF(DATA!G106&gt;0,DATA!$D$91,"")</f>
        <v/>
      </c>
      <c r="J7" s="26" t="str">
        <f>IF(DATA!G106&gt;0,DATA!$F$91,"")</f>
        <v/>
      </c>
      <c r="K7" s="26" t="str">
        <f>IF(DATA!G106&gt;0,IF(ISBLANK(INPUT!$F$18),"",INPUT!$F$18),"")</f>
        <v/>
      </c>
      <c r="L7" s="26" t="str">
        <f>IF(DATA!G106&gt;0,IF(ISBLANK(INPUT!$L$18),"",INPUT!$L$18),"")</f>
        <v/>
      </c>
      <c r="M7" s="26" t="str">
        <f>IF(DATA!G106&gt;0,DATA!$J$91,"")</f>
        <v/>
      </c>
      <c r="N7" s="26" t="str">
        <f>IF(DATA!G106&gt;0,IF(ISBLANK(INPUT!$D$21),"",INPUT!$D$21),"")</f>
        <v/>
      </c>
      <c r="O7" s="26" t="str">
        <f>IF(DATA!G106&gt;0,DATA!M106,"")</f>
        <v/>
      </c>
      <c r="P7" s="26" t="str">
        <f>IF(DATA!G106&gt;0,DATA!$L$91,"")</f>
        <v/>
      </c>
      <c r="Q7" s="26" t="str">
        <f>IF(DATA!G106&gt;0,IF(DATA!H106,INPUT!$O$18,INPUT!D56),"")</f>
        <v/>
      </c>
      <c r="R7" s="26" t="str">
        <f>IF(DATA!G106&gt;0,IF(DATA!H106,INPUT!$O$21,INPUT!F58),"")</f>
        <v/>
      </c>
      <c r="S7" s="26" t="str">
        <f>IF(DATA!G106&gt;0,IF(DATA!H106,INPUT!$O$20,INPUT!D58),"")</f>
        <v/>
      </c>
      <c r="T7" s="26" t="str">
        <f>ASC(IF(DATA!G106&gt;0,IF(DATA!H106,INPUT!$O$22,INPUT!D59),""))</f>
        <v/>
      </c>
      <c r="U7" s="26" t="str">
        <f>ASC(IF(DATA!G106&gt;0,IF(DATA!H106,INPUT!$O$23,IF(ISBLANK(INPUT!$D$60),"",INPUT!$D$60)),""))</f>
        <v/>
      </c>
      <c r="V7" s="26" t="str">
        <f>IF(DATA!G106&gt;0,IF(DATA!H106,INPUT!$O$19,INPUT!D57),"")</f>
        <v/>
      </c>
      <c r="W7" s="26" t="str">
        <f>IF(DATA!G106&gt;0,IF(ISBLANK(INPUT!$D$24),"",INPUT!$D$24),"")</f>
        <v/>
      </c>
      <c r="X7" s="26" t="str">
        <f>IF(DATA!G106&gt;0,INPUT!$K$7,"")</f>
        <v/>
      </c>
      <c r="Y7" s="26" t="str">
        <f>IF(DATA!G106&gt;0,DATA!$H$91,"")</f>
        <v/>
      </c>
      <c r="Z7" s="26" t="str">
        <f>IF(DATA!G106&gt;0,DATA!G106,"")</f>
        <v/>
      </c>
      <c r="AA7" s="26" t="str">
        <f>IF(DATA!G106&gt;0,INPUT!$U$4,"")</f>
        <v/>
      </c>
      <c r="AB7" s="26" t="str">
        <f>IF(DATA!G106&gt;0,INPUT!$M$1,"")</f>
        <v/>
      </c>
      <c r="AC7" s="26" t="str">
        <f>IF(DATA!G106&gt;0,IF(DATA!H106,"ご注文者と同じ","先様に直接お届け"),"")</f>
        <v/>
      </c>
      <c r="AD7" s="85" t="str">
        <f>IF(DATA!G106&gt;0,INPUT!$J$11,"")</f>
        <v/>
      </c>
      <c r="AE7" s="85" t="str">
        <f>IF(DATA!G106&gt;0,INPUT!$J$12,"")</f>
        <v/>
      </c>
      <c r="AF7" s="85" t="str">
        <f>IF(DATA!G106&gt;0,INPUT!$L$12,"")</f>
        <v/>
      </c>
      <c r="AG7" s="85" t="str">
        <f>IF(DATA!G106&gt;0,INPUT!$J$13,"")</f>
        <v/>
      </c>
      <c r="AH7" s="85" t="str">
        <f>IF(DATA!G106&gt;0,INPUT!$J$14,"")</f>
        <v/>
      </c>
      <c r="AI7" s="154" t="str">
        <f>IF(DATA!G106&gt;0,DATA!$B$93,"")</f>
        <v/>
      </c>
      <c r="AJ7" s="107" t="str">
        <f t="shared" si="0"/>
        <v/>
      </c>
      <c r="AK7" s="107" t="str">
        <f t="shared" si="1"/>
        <v/>
      </c>
    </row>
    <row r="8" spans="1:37" s="86" customFormat="1">
      <c r="A8" s="26" t="str">
        <f>IF(DATA!G107&gt;0,INPUT!$D$9,"")</f>
        <v/>
      </c>
      <c r="B8" s="26" t="str">
        <f>IF(DATA!G107&gt;0,INPUT!$D$10,"")</f>
        <v/>
      </c>
      <c r="C8" s="26" t="str">
        <f>IF(DATA!G107&gt;0,INPUT!$D$15,"")</f>
        <v/>
      </c>
      <c r="D8" s="26" t="str">
        <f>IF(DATA!G107&gt;0,INPUT!$D$11,"")</f>
        <v/>
      </c>
      <c r="E8" s="26" t="str">
        <f>IF(DATA!G107&gt;0,INPUT!$F$12,"")</f>
        <v/>
      </c>
      <c r="F8" s="26" t="str">
        <f>IF(DATA!G107&gt;0,INPUT!$D$12,"")</f>
        <v/>
      </c>
      <c r="G8" s="26" t="str">
        <f>ASC(IF(DATA!G107&gt;0,INPUT!$D$13,""))</f>
        <v/>
      </c>
      <c r="H8" s="26" t="str">
        <f>ASC(IF(DATA!G107&gt;0,IF(ISBLANK(INPUT!$D$14),"",INPUT!$D$14),""))</f>
        <v/>
      </c>
      <c r="I8" s="26" t="str">
        <f>IF(DATA!G107&gt;0,DATA!$D$91,"")</f>
        <v/>
      </c>
      <c r="J8" s="26" t="str">
        <f>IF(DATA!G107&gt;0,DATA!$F$91,"")</f>
        <v/>
      </c>
      <c r="K8" s="26" t="str">
        <f>IF(DATA!G107&gt;0,IF(ISBLANK(INPUT!$F$18),"",INPUT!$F$18),"")</f>
        <v/>
      </c>
      <c r="L8" s="26" t="str">
        <f>IF(DATA!G107&gt;0,IF(ISBLANK(INPUT!$L$18),"",INPUT!$L$18),"")</f>
        <v/>
      </c>
      <c r="M8" s="26" t="str">
        <f>IF(DATA!G107&gt;0,DATA!$J$91,"")</f>
        <v/>
      </c>
      <c r="N8" s="26" t="str">
        <f>IF(DATA!G107&gt;0,IF(ISBLANK(INPUT!$D$21),"",INPUT!$D$21),"")</f>
        <v/>
      </c>
      <c r="O8" s="26" t="str">
        <f>IF(DATA!G107&gt;0,DATA!M107,"")</f>
        <v/>
      </c>
      <c r="P8" s="26" t="str">
        <f>IF(DATA!G107&gt;0,DATA!$L$91,"")</f>
        <v/>
      </c>
      <c r="Q8" s="26" t="str">
        <f>IF(DATA!G107&gt;0,IF(DATA!H107,INPUT!$O$18,INPUT!D62),"")</f>
        <v/>
      </c>
      <c r="R8" s="26" t="str">
        <f>IF(DATA!G107&gt;0,IF(DATA!H107,INPUT!$O$21,INPUT!F64),"")</f>
        <v/>
      </c>
      <c r="S8" s="26" t="str">
        <f>IF(DATA!G107&gt;0,IF(DATA!H107,INPUT!$O$20,INPUT!D64),"")</f>
        <v/>
      </c>
      <c r="T8" s="26" t="str">
        <f>ASC(IF(DATA!G107&gt;0,IF(DATA!H107,INPUT!$O$22,INPUT!D65),""))</f>
        <v/>
      </c>
      <c r="U8" s="26" t="str">
        <f>ASC(IF(DATA!G107&gt;0,IF(DATA!H107,INPUT!$O$23,IF(ISBLANK(INPUT!$D$66),"",INPUT!$D$66)),""))</f>
        <v/>
      </c>
      <c r="V8" s="26" t="str">
        <f>IF(DATA!G107&gt;0,IF(DATA!H107,INPUT!$O$19,INPUT!D63),"")</f>
        <v/>
      </c>
      <c r="W8" s="26" t="str">
        <f>IF(DATA!G107&gt;0,IF(ISBLANK(INPUT!$D$24),"",INPUT!$D$24),"")</f>
        <v/>
      </c>
      <c r="X8" s="26" t="str">
        <f>IF(DATA!G107&gt;0,INPUT!$K$7,"")</f>
        <v/>
      </c>
      <c r="Y8" s="26" t="str">
        <f>IF(DATA!G107&gt;0,DATA!$H$91,"")</f>
        <v/>
      </c>
      <c r="Z8" s="26" t="str">
        <f>IF(DATA!G107&gt;0,DATA!G107,"")</f>
        <v/>
      </c>
      <c r="AA8" s="26" t="str">
        <f>IF(DATA!G107&gt;0,INPUT!$U$4,"")</f>
        <v/>
      </c>
      <c r="AB8" s="26" t="str">
        <f>IF(DATA!G107&gt;0,INPUT!$M$1,"")</f>
        <v/>
      </c>
      <c r="AC8" s="26" t="str">
        <f>IF(DATA!G107&gt;0,IF(DATA!H107,"ご注文者と同じ","先様に直接お届け"),"")</f>
        <v/>
      </c>
      <c r="AD8" s="85" t="str">
        <f>IF(DATA!G107&gt;0,INPUT!$J$11,"")</f>
        <v/>
      </c>
      <c r="AE8" s="85" t="str">
        <f>IF(DATA!G107&gt;0,INPUT!$J$12,"")</f>
        <v/>
      </c>
      <c r="AF8" s="85" t="str">
        <f>IF(DATA!G107&gt;0,INPUT!$L$12,"")</f>
        <v/>
      </c>
      <c r="AG8" s="85" t="str">
        <f>IF(DATA!G107&gt;0,INPUT!$J$13,"")</f>
        <v/>
      </c>
      <c r="AH8" s="85" t="str">
        <f>IF(DATA!G107&gt;0,INPUT!$J$14,"")</f>
        <v/>
      </c>
      <c r="AI8" s="154" t="str">
        <f>IF(DATA!G107&gt;0,DATA!$B$93,"")</f>
        <v/>
      </c>
      <c r="AJ8" s="107" t="str">
        <f t="shared" si="0"/>
        <v/>
      </c>
      <c r="AK8" s="107" t="str">
        <f t="shared" si="1"/>
        <v/>
      </c>
    </row>
    <row r="9" spans="1:37" s="86" customFormat="1">
      <c r="A9" s="26" t="str">
        <f>IF(DATA!G108&gt;0,INPUT!$D$9,"")</f>
        <v/>
      </c>
      <c r="B9" s="26" t="str">
        <f>IF(DATA!G108&gt;0,INPUT!$D$10,"")</f>
        <v/>
      </c>
      <c r="C9" s="26" t="str">
        <f>IF(DATA!G108&gt;0,INPUT!$D$15,"")</f>
        <v/>
      </c>
      <c r="D9" s="26" t="str">
        <f>IF(DATA!G108&gt;0,INPUT!$D$11,"")</f>
        <v/>
      </c>
      <c r="E9" s="26" t="str">
        <f>IF(DATA!G108&gt;0,INPUT!$F$12,"")</f>
        <v/>
      </c>
      <c r="F9" s="26" t="str">
        <f>IF(DATA!G108&gt;0,INPUT!$D$12,"")</f>
        <v/>
      </c>
      <c r="G9" s="26" t="str">
        <f>ASC(IF(DATA!G108&gt;0,INPUT!$D$13,""))</f>
        <v/>
      </c>
      <c r="H9" s="26" t="str">
        <f>ASC(IF(DATA!G108&gt;0,IF(ISBLANK(INPUT!$D$14),"",INPUT!$D$14),""))</f>
        <v/>
      </c>
      <c r="I9" s="26" t="str">
        <f>IF(DATA!G108&gt;0,DATA!$D$91,"")</f>
        <v/>
      </c>
      <c r="J9" s="26" t="str">
        <f>IF(DATA!G108&gt;0,DATA!$F$91,"")</f>
        <v/>
      </c>
      <c r="K9" s="26" t="str">
        <f>IF(DATA!G108&gt;0,IF(ISBLANK(INPUT!$F$18),"",INPUT!$F$18),"")</f>
        <v/>
      </c>
      <c r="L9" s="26" t="str">
        <f>IF(DATA!G108&gt;0,IF(ISBLANK(INPUT!$L$18),"",INPUT!$L$18),"")</f>
        <v/>
      </c>
      <c r="M9" s="26" t="str">
        <f>IF(DATA!G108&gt;0,DATA!$J$91,"")</f>
        <v/>
      </c>
      <c r="N9" s="26" t="str">
        <f>IF(DATA!G108&gt;0,IF(ISBLANK(INPUT!$D$21),"",INPUT!$D$21),"")</f>
        <v/>
      </c>
      <c r="O9" s="26" t="str">
        <f>IF(DATA!G108&gt;0,DATA!M108,"")</f>
        <v/>
      </c>
      <c r="P9" s="26" t="str">
        <f>IF(DATA!G108&gt;0,DATA!$L$91,"")</f>
        <v/>
      </c>
      <c r="Q9" s="26" t="str">
        <f>IF(DATA!G108&gt;0,IF(DATA!H108,INPUT!$O$18,INPUT!D68),"")</f>
        <v/>
      </c>
      <c r="R9" s="26" t="str">
        <f>IF(DATA!G108&gt;0,IF(DATA!H108,INPUT!$O$21,INPUT!F70),"")</f>
        <v/>
      </c>
      <c r="S9" s="26" t="str">
        <f>IF(DATA!G108&gt;0,IF(DATA!H108,INPUT!$O$20,INPUT!D70),"")</f>
        <v/>
      </c>
      <c r="T9" s="26" t="str">
        <f>ASC(IF(DATA!G108&gt;0,IF(DATA!H108,INPUT!$O$22,INPUT!D71),""))</f>
        <v/>
      </c>
      <c r="U9" s="26" t="str">
        <f>ASC(IF(DATA!G108&gt;0,IF(DATA!H108,INPUT!$O$23,IF(ISBLANK(INPUT!$D$72),"",INPUT!$D$72)),""))</f>
        <v/>
      </c>
      <c r="V9" s="26" t="str">
        <f>IF(DATA!G108&gt;0,IF(DATA!H108,INPUT!$O$19,INPUT!D69),"")</f>
        <v/>
      </c>
      <c r="W9" s="26" t="str">
        <f>IF(DATA!G108&gt;0,IF(ISBLANK(INPUT!$D$24),"",INPUT!$D$24),"")</f>
        <v/>
      </c>
      <c r="X9" s="26" t="str">
        <f>IF(DATA!G108&gt;0,INPUT!$K$7,"")</f>
        <v/>
      </c>
      <c r="Y9" s="26" t="str">
        <f>IF(DATA!G108&gt;0,DATA!$H$91,"")</f>
        <v/>
      </c>
      <c r="Z9" s="26" t="str">
        <f>IF(DATA!G108&gt;0,DATA!G108,"")</f>
        <v/>
      </c>
      <c r="AA9" s="26" t="str">
        <f>IF(DATA!G108&gt;0,INPUT!$U$4,"")</f>
        <v/>
      </c>
      <c r="AB9" s="26" t="str">
        <f>IF(DATA!G108&gt;0,INPUT!$M$1,"")</f>
        <v/>
      </c>
      <c r="AC9" s="26" t="str">
        <f>IF(DATA!G108&gt;0,IF(DATA!H108,"ご注文者と同じ","先様に直接お届け"),"")</f>
        <v/>
      </c>
      <c r="AD9" s="85" t="str">
        <f>IF(DATA!G108&gt;0,INPUT!$J$11,"")</f>
        <v/>
      </c>
      <c r="AE9" s="85" t="str">
        <f>IF(DATA!G108&gt;0,INPUT!$J$12,"")</f>
        <v/>
      </c>
      <c r="AF9" s="85" t="str">
        <f>IF(DATA!G108&gt;0,INPUT!$L$12,"")</f>
        <v/>
      </c>
      <c r="AG9" s="85" t="str">
        <f>IF(DATA!G108&gt;0,INPUT!$J$13,"")</f>
        <v/>
      </c>
      <c r="AH9" s="85" t="str">
        <f>IF(DATA!G108&gt;0,INPUT!$J$14,"")</f>
        <v/>
      </c>
      <c r="AI9" s="154" t="str">
        <f>IF(DATA!G108&gt;0,DATA!$B$93,"")</f>
        <v/>
      </c>
      <c r="AJ9" s="107" t="str">
        <f t="shared" si="0"/>
        <v/>
      </c>
      <c r="AK9" s="107" t="str">
        <f t="shared" si="1"/>
        <v/>
      </c>
    </row>
    <row r="10" spans="1:37" s="86" customFormat="1">
      <c r="A10" s="26" t="str">
        <f>IF(DATA!G109&gt;0,INPUT!$D$9,"")</f>
        <v/>
      </c>
      <c r="B10" s="26" t="str">
        <f>IF(DATA!G109&gt;0,INPUT!$D$10,"")</f>
        <v/>
      </c>
      <c r="C10" s="26" t="str">
        <f>IF(DATA!G109&gt;0,INPUT!$D$15,"")</f>
        <v/>
      </c>
      <c r="D10" s="26" t="str">
        <f>IF(DATA!G109&gt;0,INPUT!$D$11,"")</f>
        <v/>
      </c>
      <c r="E10" s="26" t="str">
        <f>IF(DATA!G109&gt;0,INPUT!$F$12,"")</f>
        <v/>
      </c>
      <c r="F10" s="26" t="str">
        <f>IF(DATA!G109&gt;0,INPUT!$D$12,"")</f>
        <v/>
      </c>
      <c r="G10" s="26" t="str">
        <f>ASC(IF(DATA!G109&gt;0,INPUT!$D$13,""))</f>
        <v/>
      </c>
      <c r="H10" s="26" t="str">
        <f>ASC(IF(DATA!G109&gt;0,IF(ISBLANK(INPUT!$D$14),"",INPUT!$D$14),""))</f>
        <v/>
      </c>
      <c r="I10" s="26" t="str">
        <f>IF(DATA!G109&gt;0,DATA!$D$91,"")</f>
        <v/>
      </c>
      <c r="J10" s="26" t="str">
        <f>IF(DATA!G109&gt;0,DATA!$F$91,"")</f>
        <v/>
      </c>
      <c r="K10" s="26" t="str">
        <f>IF(DATA!G109&gt;0,IF(ISBLANK(INPUT!$F$18),"",INPUT!$F$18),"")</f>
        <v/>
      </c>
      <c r="L10" s="26" t="str">
        <f>IF(DATA!G109&gt;0,IF(ISBLANK(INPUT!$L$18),"",INPUT!$L$18),"")</f>
        <v/>
      </c>
      <c r="M10" s="26" t="str">
        <f>IF(DATA!G109&gt;0,DATA!$J$91,"")</f>
        <v/>
      </c>
      <c r="N10" s="26" t="str">
        <f>IF(DATA!G109&gt;0,IF(ISBLANK(INPUT!$D$21),"",INPUT!$D$21),"")</f>
        <v/>
      </c>
      <c r="O10" s="26" t="str">
        <f>IF(DATA!G109&gt;0,DATA!M109,"")</f>
        <v/>
      </c>
      <c r="P10" s="26" t="str">
        <f>IF(DATA!G109&gt;0,DATA!$L$91,"")</f>
        <v/>
      </c>
      <c r="Q10" s="26" t="str">
        <f>IF(DATA!G109&gt;0,IF(DATA!H109,INPUT!$O$18,INPUT!D74),"")</f>
        <v/>
      </c>
      <c r="R10" s="26" t="str">
        <f>IF(DATA!G109&gt;0,IF(DATA!H109,INPUT!$O$21,INPUT!F76),"")</f>
        <v/>
      </c>
      <c r="S10" s="26" t="str">
        <f>IF(DATA!G109&gt;0,IF(DATA!H109,INPUT!$O$20,INPUT!D76),"")</f>
        <v/>
      </c>
      <c r="T10" s="26" t="str">
        <f>ASC(IF(DATA!G109&gt;0,IF(DATA!H109,INPUT!$O$22,INPUT!D77),""))</f>
        <v/>
      </c>
      <c r="U10" s="26" t="str">
        <f>ASC(IF(DATA!G109&gt;0,IF(DATA!H109,INPUT!$O$23,IF(ISBLANK(INPUT!$D$78),"",INPUT!$D$78)),""))</f>
        <v/>
      </c>
      <c r="V10" s="26" t="str">
        <f>IF(DATA!G109&gt;0,IF(DATA!H109,INPUT!$O$19,INPUT!D75),"")</f>
        <v/>
      </c>
      <c r="W10" s="26" t="str">
        <f>IF(DATA!G109&gt;0,IF(ISBLANK(INPUT!$D$24),"",INPUT!$D$24),"")</f>
        <v/>
      </c>
      <c r="X10" s="26" t="str">
        <f>IF(DATA!G109&gt;0,INPUT!$K$7,"")</f>
        <v/>
      </c>
      <c r="Y10" s="26" t="str">
        <f>IF(DATA!G109&gt;0,DATA!$H$91,"")</f>
        <v/>
      </c>
      <c r="Z10" s="26" t="str">
        <f>IF(DATA!G109&gt;0,DATA!G109,"")</f>
        <v/>
      </c>
      <c r="AA10" s="26" t="str">
        <f>IF(DATA!G109&gt;0,INPUT!$U$4,"")</f>
        <v/>
      </c>
      <c r="AB10" s="26" t="str">
        <f>IF(DATA!G109&gt;0,INPUT!$M$1,"")</f>
        <v/>
      </c>
      <c r="AC10" s="26" t="str">
        <f>IF(DATA!G109&gt;0,IF(DATA!H109,"ご注文者と同じ","先様に直接お届け"),"")</f>
        <v/>
      </c>
      <c r="AD10" s="85" t="str">
        <f>IF(DATA!G109&gt;0,INPUT!$J$11,"")</f>
        <v/>
      </c>
      <c r="AE10" s="85" t="str">
        <f>IF(DATA!G109&gt;0,INPUT!$J$12,"")</f>
        <v/>
      </c>
      <c r="AF10" s="85" t="str">
        <f>IF(DATA!G109&gt;0,INPUT!$L$12,"")</f>
        <v/>
      </c>
      <c r="AG10" s="85" t="str">
        <f>IF(DATA!G109&gt;0,INPUT!$J$13,"")</f>
        <v/>
      </c>
      <c r="AH10" s="85" t="str">
        <f>IF(DATA!G109&gt;0,INPUT!$J$14,"")</f>
        <v/>
      </c>
      <c r="AI10" s="154" t="str">
        <f>IF(DATA!G109&gt;0,DATA!$B$93,"")</f>
        <v/>
      </c>
      <c r="AJ10" s="107" t="str">
        <f t="shared" si="0"/>
        <v/>
      </c>
      <c r="AK10" s="107" t="str">
        <f t="shared" si="1"/>
        <v/>
      </c>
    </row>
    <row r="11" spans="1:37" s="86" customFormat="1">
      <c r="A11" s="26" t="str">
        <f>IF(DATA!G110&gt;0,INPUT!$D$9,"")</f>
        <v/>
      </c>
      <c r="B11" s="26" t="str">
        <f>IF(DATA!G110&gt;0,INPUT!$D$10,"")</f>
        <v/>
      </c>
      <c r="C11" s="26" t="str">
        <f>IF(DATA!G110&gt;0,INPUT!$D$15,"")</f>
        <v/>
      </c>
      <c r="D11" s="26" t="str">
        <f>IF(DATA!G110&gt;0,INPUT!$D$11,"")</f>
        <v/>
      </c>
      <c r="E11" s="26" t="str">
        <f>IF(DATA!G110&gt;0,INPUT!$F$12,"")</f>
        <v/>
      </c>
      <c r="F11" s="26" t="str">
        <f>IF(DATA!G110&gt;0,INPUT!$D$12,"")</f>
        <v/>
      </c>
      <c r="G11" s="26" t="str">
        <f>ASC(IF(DATA!G110&gt;0,INPUT!$D$13,""))</f>
        <v/>
      </c>
      <c r="H11" s="26" t="str">
        <f>ASC(IF(DATA!G110&gt;0,IF(ISBLANK(INPUT!$D$14),"",INPUT!$D$14),""))</f>
        <v/>
      </c>
      <c r="I11" s="26" t="str">
        <f>IF(DATA!G110&gt;0,DATA!$D$91,"")</f>
        <v/>
      </c>
      <c r="J11" s="26" t="str">
        <f>IF(DATA!G110&gt;0,DATA!$F$91,"")</f>
        <v/>
      </c>
      <c r="K11" s="26" t="str">
        <f>IF(DATA!G110&gt;0,IF(ISBLANK(INPUT!$F$18),"",INPUT!$F$18),"")</f>
        <v/>
      </c>
      <c r="L11" s="26" t="str">
        <f>IF(DATA!G110&gt;0,IF(ISBLANK(INPUT!$L$18),"",INPUT!$L$18),"")</f>
        <v/>
      </c>
      <c r="M11" s="26" t="str">
        <f>IF(DATA!G110&gt;0,DATA!$J$91,"")</f>
        <v/>
      </c>
      <c r="N11" s="26" t="str">
        <f>IF(DATA!G110&gt;0,IF(ISBLANK(INPUT!$D$21),"",INPUT!$D$21),"")</f>
        <v/>
      </c>
      <c r="O11" s="26" t="str">
        <f>IF(DATA!G110&gt;0,DATA!M110,"")</f>
        <v/>
      </c>
      <c r="P11" s="26" t="str">
        <f>IF(DATA!G110&gt;0,DATA!$L$91,"")</f>
        <v/>
      </c>
      <c r="Q11" s="26" t="str">
        <f>IF(DATA!G110&gt;0,IF(DATA!H110,INPUT!$O$18,INPUT!D80),"")</f>
        <v/>
      </c>
      <c r="R11" s="26" t="str">
        <f>IF(DATA!G110&gt;0,IF(DATA!H110,INPUT!$O$21,INPUT!F82),"")</f>
        <v/>
      </c>
      <c r="S11" s="26" t="str">
        <f>IF(DATA!G110&gt;0,IF(DATA!H110,INPUT!$O$20,INPUT!D82),"")</f>
        <v/>
      </c>
      <c r="T11" s="26" t="str">
        <f>ASC(IF(DATA!G110&gt;0,IF(DATA!H110,INPUT!$O$22,INPUT!D83),""))</f>
        <v/>
      </c>
      <c r="U11" s="26" t="str">
        <f>ASC(IF(DATA!G110&gt;0,IF(DATA!H110,INPUT!$O$23,IF(ISBLANK(INPUT!$D$84),"",INPUT!$D$84)),""))</f>
        <v/>
      </c>
      <c r="V11" s="26" t="str">
        <f>IF(DATA!G110&gt;0,IF(DATA!H110,INPUT!$O$19,INPUT!D81),"")</f>
        <v/>
      </c>
      <c r="W11" s="26" t="str">
        <f>IF(DATA!G110&gt;0,IF(ISBLANK(INPUT!$D$24),"",INPUT!$D$24),"")</f>
        <v/>
      </c>
      <c r="X11" s="26" t="str">
        <f>IF(DATA!G110&gt;0,INPUT!$K$7,"")</f>
        <v/>
      </c>
      <c r="Y11" s="26" t="str">
        <f>IF(DATA!G110&gt;0,DATA!$H$91,"")</f>
        <v/>
      </c>
      <c r="Z11" s="26" t="str">
        <f>IF(DATA!G110&gt;0,DATA!G110,"")</f>
        <v/>
      </c>
      <c r="AA11" s="26" t="str">
        <f>IF(DATA!G110&gt;0,INPUT!$U$4,"")</f>
        <v/>
      </c>
      <c r="AB11" s="26" t="str">
        <f>IF(DATA!G110&gt;0,INPUT!$M$1,"")</f>
        <v/>
      </c>
      <c r="AC11" s="26" t="str">
        <f>IF(DATA!G110&gt;0,IF(DATA!H110,"ご注文者と同じ","先様に直接お届け"),"")</f>
        <v/>
      </c>
      <c r="AD11" s="85" t="str">
        <f>IF(DATA!G110&gt;0,INPUT!$J$11,"")</f>
        <v/>
      </c>
      <c r="AE11" s="85" t="str">
        <f>IF(DATA!G110&gt;0,INPUT!$J$12,"")</f>
        <v/>
      </c>
      <c r="AF11" s="85" t="str">
        <f>IF(DATA!G110&gt;0,INPUT!$L$12,"")</f>
        <v/>
      </c>
      <c r="AG11" s="85" t="str">
        <f>IF(DATA!G110&gt;0,INPUT!$J$13,"")</f>
        <v/>
      </c>
      <c r="AH11" s="85" t="str">
        <f>IF(DATA!G110&gt;0,INPUT!$J$14,"")</f>
        <v/>
      </c>
      <c r="AI11" s="154" t="str">
        <f>IF(DATA!G110&gt;0,DATA!$B$93,"")</f>
        <v/>
      </c>
      <c r="AJ11" s="107" t="str">
        <f t="shared" si="0"/>
        <v/>
      </c>
      <c r="AK11" s="107" t="str">
        <f t="shared" si="1"/>
        <v/>
      </c>
    </row>
    <row r="12" spans="1:37" s="86" customFormat="1">
      <c r="A12" s="26" t="str">
        <f>IF(DATA!G111&gt;0,INPUT!$D$9,"")</f>
        <v/>
      </c>
      <c r="B12" s="26" t="str">
        <f>IF(DATA!G111&gt;0,INPUT!$D$10,"")</f>
        <v/>
      </c>
      <c r="C12" s="26" t="str">
        <f>IF(DATA!G111&gt;0,INPUT!$D$15,"")</f>
        <v/>
      </c>
      <c r="D12" s="26" t="str">
        <f>IF(DATA!G111&gt;0,INPUT!$D$11,"")</f>
        <v/>
      </c>
      <c r="E12" s="26" t="str">
        <f>IF(DATA!G111&gt;0,INPUT!$F$12,"")</f>
        <v/>
      </c>
      <c r="F12" s="26" t="str">
        <f>IF(DATA!G111&gt;0,INPUT!$D$12,"")</f>
        <v/>
      </c>
      <c r="G12" s="26" t="str">
        <f>ASC(IF(DATA!G111&gt;0,INPUT!$D$13,""))</f>
        <v/>
      </c>
      <c r="H12" s="26" t="str">
        <f>ASC(IF(DATA!G111&gt;0,IF(ISBLANK(INPUT!$D$14),"",INPUT!$D$14),""))</f>
        <v/>
      </c>
      <c r="I12" s="26" t="str">
        <f>IF(DATA!G111&gt;0,DATA!$D$91,"")</f>
        <v/>
      </c>
      <c r="J12" s="26" t="str">
        <f>IF(DATA!G111&gt;0,DATA!$F$91,"")</f>
        <v/>
      </c>
      <c r="K12" s="26" t="str">
        <f>IF(DATA!G111&gt;0,IF(ISBLANK(INPUT!$F$18),"",INPUT!$F$18),"")</f>
        <v/>
      </c>
      <c r="L12" s="26" t="str">
        <f>IF(DATA!G111&gt;0,IF(ISBLANK(INPUT!$L$18),"",INPUT!$L$18),"")</f>
        <v/>
      </c>
      <c r="M12" s="26" t="str">
        <f>IF(DATA!G111&gt;0,DATA!$J$91,"")</f>
        <v/>
      </c>
      <c r="N12" s="26" t="str">
        <f>IF(DATA!G111&gt;0,IF(ISBLANK(INPUT!$D$21),"",INPUT!$D$21),"")</f>
        <v/>
      </c>
      <c r="O12" s="26" t="str">
        <f>IF(DATA!G111&gt;0,DATA!M111,"")</f>
        <v/>
      </c>
      <c r="P12" s="26" t="str">
        <f>IF(DATA!G111&gt;0,DATA!$L$91,"")</f>
        <v/>
      </c>
      <c r="Q12" s="26" t="str">
        <f>IF(DATA!G111&gt;0,IF(DATA!H111,INPUT!$O$18,INPUT!D86),"")</f>
        <v/>
      </c>
      <c r="R12" s="26" t="str">
        <f>IF(DATA!G111&gt;0,IF(DATA!H111,INPUT!$O$21,INPUT!F88),"")</f>
        <v/>
      </c>
      <c r="S12" s="26" t="str">
        <f>IF(DATA!G111&gt;0,IF(DATA!H111,INPUT!$O$20,INPUT!D88),"")</f>
        <v/>
      </c>
      <c r="T12" s="26" t="str">
        <f>ASC(IF(DATA!G111&gt;0,IF(DATA!H111,INPUT!$O$22,INPUT!D89),""))</f>
        <v/>
      </c>
      <c r="U12" s="26" t="str">
        <f>ASC(IF(DATA!G111&gt;0,IF(DATA!H111,INPUT!$O$23,IF(ISBLANK(INPUT!$D$90),"",INPUT!$D$90)),""))</f>
        <v/>
      </c>
      <c r="V12" s="26" t="str">
        <f>IF(DATA!G111&gt;0,IF(DATA!H111,INPUT!$O$19,INPUT!D87),"")</f>
        <v/>
      </c>
      <c r="W12" s="26" t="str">
        <f>IF(DATA!G111&gt;0,IF(ISBLANK(INPUT!$D$24),"",INPUT!$D$24),"")</f>
        <v/>
      </c>
      <c r="X12" s="26" t="str">
        <f>IF(DATA!G111&gt;0,INPUT!$K$7,"")</f>
        <v/>
      </c>
      <c r="Y12" s="26" t="str">
        <f>IF(DATA!G111&gt;0,DATA!$H$91,"")</f>
        <v/>
      </c>
      <c r="Z12" s="26" t="str">
        <f>IF(DATA!G111&gt;0,DATA!G111,"")</f>
        <v/>
      </c>
      <c r="AA12" s="26" t="str">
        <f>IF(DATA!G111&gt;0,INPUT!$U$4,"")</f>
        <v/>
      </c>
      <c r="AB12" s="26" t="str">
        <f>IF(DATA!G111&gt;0,INPUT!$M$1,"")</f>
        <v/>
      </c>
      <c r="AC12" s="26" t="str">
        <f>IF(DATA!G111&gt;0,IF(DATA!H111,"ご注文者と同じ","先様に直接お届け"),"")</f>
        <v/>
      </c>
      <c r="AD12" s="85" t="str">
        <f>IF(DATA!G111&gt;0,INPUT!$J$11,"")</f>
        <v/>
      </c>
      <c r="AE12" s="85" t="str">
        <f>IF(DATA!G111&gt;0,INPUT!$J$12,"")</f>
        <v/>
      </c>
      <c r="AF12" s="85" t="str">
        <f>IF(DATA!G111&gt;0,INPUT!$L$12,"")</f>
        <v/>
      </c>
      <c r="AG12" s="85" t="str">
        <f>IF(DATA!G111&gt;0,INPUT!$J$13,"")</f>
        <v/>
      </c>
      <c r="AH12" s="85" t="str">
        <f>IF(DATA!G111&gt;0,INPUT!$J$14,"")</f>
        <v/>
      </c>
      <c r="AI12" s="154" t="str">
        <f>IF(DATA!G111&gt;0,DATA!$B$93,"")</f>
        <v/>
      </c>
      <c r="AJ12" s="107" t="str">
        <f t="shared" si="0"/>
        <v/>
      </c>
      <c r="AK12" s="107" t="str">
        <f t="shared" si="1"/>
        <v/>
      </c>
    </row>
    <row r="13" spans="1:37" s="86" customFormat="1">
      <c r="A13" s="26" t="str">
        <f>IF(DATA!G112&gt;0,INPUT!$D$9,"")</f>
        <v/>
      </c>
      <c r="B13" s="26" t="str">
        <f>IF(DATA!G112&gt;0,INPUT!$D$10,"")</f>
        <v/>
      </c>
      <c r="C13" s="26" t="str">
        <f>IF(DATA!G112&gt;0,INPUT!$D$15,"")</f>
        <v/>
      </c>
      <c r="D13" s="26" t="str">
        <f>IF(DATA!G112&gt;0,INPUT!$D$11,"")</f>
        <v/>
      </c>
      <c r="E13" s="26" t="str">
        <f>IF(DATA!G112&gt;0,INPUT!$F$12,"")</f>
        <v/>
      </c>
      <c r="F13" s="26" t="str">
        <f>IF(DATA!G112&gt;0,INPUT!$D$12,"")</f>
        <v/>
      </c>
      <c r="G13" s="26" t="str">
        <f>ASC(IF(DATA!G112&gt;0,INPUT!$D$13,""))</f>
        <v/>
      </c>
      <c r="H13" s="26" t="str">
        <f>ASC(IF(DATA!G112&gt;0,IF(ISBLANK(INPUT!$D$14),"",INPUT!$D$14),""))</f>
        <v/>
      </c>
      <c r="I13" s="26" t="str">
        <f>IF(DATA!G112&gt;0,DATA!$D$91,"")</f>
        <v/>
      </c>
      <c r="J13" s="26" t="str">
        <f>IF(DATA!G112&gt;0,DATA!$F$91,"")</f>
        <v/>
      </c>
      <c r="K13" s="26" t="str">
        <f>IF(DATA!G112&gt;0,IF(ISBLANK(INPUT!$F$18),"",INPUT!$F$18),"")</f>
        <v/>
      </c>
      <c r="L13" s="26" t="str">
        <f>IF(DATA!G112&gt;0,IF(ISBLANK(INPUT!$L$18),"",INPUT!$L$18),"")</f>
        <v/>
      </c>
      <c r="M13" s="26" t="str">
        <f>IF(DATA!G112&gt;0,DATA!$J$91,"")</f>
        <v/>
      </c>
      <c r="N13" s="26" t="str">
        <f>IF(DATA!G112&gt;0,IF(ISBLANK(INPUT!$D$21),"",INPUT!$D$21),"")</f>
        <v/>
      </c>
      <c r="O13" s="26" t="str">
        <f>IF(DATA!G112&gt;0,DATA!M112,"")</f>
        <v/>
      </c>
      <c r="P13" s="26" t="str">
        <f>IF(DATA!G112&gt;0,DATA!$L$91,"")</f>
        <v/>
      </c>
      <c r="Q13" s="26" t="str">
        <f>IF(DATA!G112&gt;0,IF(DATA!H112,INPUT!$O$18,INPUT!D92),"")</f>
        <v/>
      </c>
      <c r="R13" s="26" t="str">
        <f>IF(DATA!G112&gt;0,IF(DATA!H112,INPUT!$O$21,INPUT!F94),"")</f>
        <v/>
      </c>
      <c r="S13" s="26" t="str">
        <f>IF(DATA!G112&gt;0,IF(DATA!H112,INPUT!$O$20,INPUT!D94),"")</f>
        <v/>
      </c>
      <c r="T13" s="26" t="str">
        <f>ASC(IF(DATA!G112&gt;0,IF(DATA!H112,INPUT!$O$22,INPUT!D95),""))</f>
        <v/>
      </c>
      <c r="U13" s="26" t="str">
        <f>ASC(IF(DATA!G112&gt;0,IF(DATA!H112,INPUT!$O$23,IF(ISBLANK(INPUT!$D$96),"",INPUT!$D$96)),""))</f>
        <v/>
      </c>
      <c r="V13" s="26" t="str">
        <f>IF(DATA!G112&gt;0,IF(DATA!H112,INPUT!$O$19,INPUT!D93),"")</f>
        <v/>
      </c>
      <c r="W13" s="26" t="str">
        <f>IF(DATA!G112&gt;0,IF(ISBLANK(INPUT!$D$24),"",INPUT!$D$24),"")</f>
        <v/>
      </c>
      <c r="X13" s="26" t="str">
        <f>IF(DATA!G112&gt;0,INPUT!$K$7,"")</f>
        <v/>
      </c>
      <c r="Y13" s="26" t="str">
        <f>IF(DATA!G112&gt;0,DATA!$H$91,"")</f>
        <v/>
      </c>
      <c r="Z13" s="26" t="str">
        <f>IF(DATA!G112&gt;0,DATA!G112,"")</f>
        <v/>
      </c>
      <c r="AA13" s="26" t="str">
        <f>IF(DATA!G112&gt;0,INPUT!$U$4,"")</f>
        <v/>
      </c>
      <c r="AB13" s="26" t="str">
        <f>IF(DATA!G112&gt;0,INPUT!$M$1,"")</f>
        <v/>
      </c>
      <c r="AC13" s="26" t="str">
        <f>IF(DATA!G112&gt;0,IF(DATA!H112,"ご注文者と同じ","先様に直接お届け"),"")</f>
        <v/>
      </c>
      <c r="AD13" s="85" t="str">
        <f>IF(DATA!G112&gt;0,INPUT!$J$11,"")</f>
        <v/>
      </c>
      <c r="AE13" s="85" t="str">
        <f>IF(DATA!G112&gt;0,INPUT!$J$12,"")</f>
        <v/>
      </c>
      <c r="AF13" s="85" t="str">
        <f>IF(DATA!G112&gt;0,INPUT!$L$12,"")</f>
        <v/>
      </c>
      <c r="AG13" s="85" t="str">
        <f>IF(DATA!G112&gt;0,INPUT!$J$13,"")</f>
        <v/>
      </c>
      <c r="AH13" s="85" t="str">
        <f>IF(DATA!G112&gt;0,INPUT!$J$14,"")</f>
        <v/>
      </c>
      <c r="AI13" s="154" t="str">
        <f>IF(DATA!G112&gt;0,DATA!$B$93,"")</f>
        <v/>
      </c>
      <c r="AJ13" s="107" t="str">
        <f t="shared" si="0"/>
        <v/>
      </c>
      <c r="AK13" s="107" t="str">
        <f t="shared" si="1"/>
        <v/>
      </c>
    </row>
    <row r="14" spans="1:37" s="86" customFormat="1">
      <c r="A14" s="26" t="str">
        <f>IF(DATA!G113&gt;0,INPUT!$D$9,"")</f>
        <v/>
      </c>
      <c r="B14" s="26" t="str">
        <f>IF(DATA!G113&gt;0,INPUT!$D$10,"")</f>
        <v/>
      </c>
      <c r="C14" s="26" t="str">
        <f>IF(DATA!G113&gt;0,INPUT!$D$15,"")</f>
        <v/>
      </c>
      <c r="D14" s="26" t="str">
        <f>IF(DATA!G113&gt;0,INPUT!$D$11,"")</f>
        <v/>
      </c>
      <c r="E14" s="26" t="str">
        <f>IF(DATA!G113&gt;0,INPUT!$F$12,"")</f>
        <v/>
      </c>
      <c r="F14" s="26" t="str">
        <f>IF(DATA!G113&gt;0,INPUT!$D$12,"")</f>
        <v/>
      </c>
      <c r="G14" s="26" t="str">
        <f>ASC(IF(DATA!G113&gt;0,INPUT!$D$13,""))</f>
        <v/>
      </c>
      <c r="H14" s="26" t="str">
        <f>ASC(IF(DATA!G113&gt;0,IF(ISBLANK(INPUT!$D$14),"",INPUT!$D$14),""))</f>
        <v/>
      </c>
      <c r="I14" s="26" t="str">
        <f>IF(DATA!G113&gt;0,DATA!$D$91,"")</f>
        <v/>
      </c>
      <c r="J14" s="26" t="str">
        <f>IF(DATA!G113&gt;0,DATA!$F$91,"")</f>
        <v/>
      </c>
      <c r="K14" s="26" t="str">
        <f>IF(DATA!G113&gt;0,IF(ISBLANK(INPUT!$F$18),"",INPUT!$F$18),"")</f>
        <v/>
      </c>
      <c r="L14" s="26" t="str">
        <f>IF(DATA!G113&gt;0,IF(ISBLANK(INPUT!$L$18),"",INPUT!$L$18),"")</f>
        <v/>
      </c>
      <c r="M14" s="26" t="str">
        <f>IF(DATA!G113&gt;0,DATA!$J$91,"")</f>
        <v/>
      </c>
      <c r="N14" s="26" t="str">
        <f>IF(DATA!G113&gt;0,IF(ISBLANK(INPUT!$D$21),"",INPUT!$D$21),"")</f>
        <v/>
      </c>
      <c r="O14" s="26" t="str">
        <f>IF(DATA!G113&gt;0,DATA!M113,"")</f>
        <v/>
      </c>
      <c r="P14" s="26" t="str">
        <f>IF(DATA!G113&gt;0,DATA!$L$91,"")</f>
        <v/>
      </c>
      <c r="Q14" s="26" t="str">
        <f>IF(DATA!G113&gt;0,IF(DATA!H113,INPUT!$O$18,INPUT!D98),"")</f>
        <v/>
      </c>
      <c r="R14" s="26" t="str">
        <f>IF(DATA!G113&gt;0,IF(DATA!H113,INPUT!$O$21,INPUT!F100),"")</f>
        <v/>
      </c>
      <c r="S14" s="26" t="str">
        <f>IF(DATA!G113&gt;0,IF(DATA!H113,INPUT!$O$20,INPUT!D100),"")</f>
        <v/>
      </c>
      <c r="T14" s="26" t="str">
        <f>ASC(IF(DATA!G113&gt;0,IF(DATA!H113,INPUT!$O$22,INPUT!D101),""))</f>
        <v/>
      </c>
      <c r="U14" s="26" t="str">
        <f>ASC(IF(DATA!G113&gt;0,IF(DATA!H113,INPUT!$O$23,IF(ISBLANK(INPUT!$D$102),"",INPUT!$D$102)),""))</f>
        <v/>
      </c>
      <c r="V14" s="26" t="str">
        <f>IF(DATA!G113&gt;0,IF(DATA!H113,INPUT!$O$19,INPUT!D99),"")</f>
        <v/>
      </c>
      <c r="W14" s="26" t="str">
        <f>IF(DATA!G113&gt;0,IF(ISBLANK(INPUT!$D$24),"",INPUT!$D$24),"")</f>
        <v/>
      </c>
      <c r="X14" s="26" t="str">
        <f>IF(DATA!G113&gt;0,INPUT!$K$7,"")</f>
        <v/>
      </c>
      <c r="Y14" s="26" t="str">
        <f>IF(DATA!G113&gt;0,DATA!$H$91,"")</f>
        <v/>
      </c>
      <c r="Z14" s="26" t="str">
        <f>IF(DATA!G113&gt;0,DATA!G113,"")</f>
        <v/>
      </c>
      <c r="AA14" s="26" t="str">
        <f>IF(DATA!G113&gt;0,INPUT!$U$4,"")</f>
        <v/>
      </c>
      <c r="AB14" s="26" t="str">
        <f>IF(DATA!G113&gt;0,INPUT!$M$1,"")</f>
        <v/>
      </c>
      <c r="AC14" s="26" t="str">
        <f>IF(DATA!G113&gt;0,IF(DATA!H113,"ご注文者と同じ","先様に直接お届け"),"")</f>
        <v/>
      </c>
      <c r="AD14" s="85" t="str">
        <f>IF(DATA!G113&gt;0,INPUT!$J$11,"")</f>
        <v/>
      </c>
      <c r="AE14" s="85" t="str">
        <f>IF(DATA!G113&gt;0,INPUT!$J$12,"")</f>
        <v/>
      </c>
      <c r="AF14" s="85" t="str">
        <f>IF(DATA!G113&gt;0,INPUT!$L$12,"")</f>
        <v/>
      </c>
      <c r="AG14" s="85" t="str">
        <f>IF(DATA!G113&gt;0,INPUT!$J$13,"")</f>
        <v/>
      </c>
      <c r="AH14" s="85" t="str">
        <f>IF(DATA!G113&gt;0,INPUT!$J$14,"")</f>
        <v/>
      </c>
      <c r="AI14" s="154" t="str">
        <f>IF(DATA!G113&gt;0,DATA!$B$93,"")</f>
        <v/>
      </c>
      <c r="AJ14" s="107" t="str">
        <f t="shared" si="0"/>
        <v/>
      </c>
      <c r="AK14" s="107" t="str">
        <f t="shared" si="1"/>
        <v/>
      </c>
    </row>
    <row r="15" spans="1:37" s="86" customFormat="1">
      <c r="A15" s="26" t="str">
        <f>IF(DATA!G114&gt;0,INPUT!$D$9,"")</f>
        <v/>
      </c>
      <c r="B15" s="26" t="str">
        <f>IF(DATA!G114&gt;0,INPUT!$D$10,"")</f>
        <v/>
      </c>
      <c r="C15" s="26" t="str">
        <f>IF(DATA!G114&gt;0,INPUT!$D$15,"")</f>
        <v/>
      </c>
      <c r="D15" s="26" t="str">
        <f>IF(DATA!G114&gt;0,INPUT!$D$11,"")</f>
        <v/>
      </c>
      <c r="E15" s="26" t="str">
        <f>IF(DATA!G114&gt;0,INPUT!$F$12,"")</f>
        <v/>
      </c>
      <c r="F15" s="26" t="str">
        <f>IF(DATA!G114&gt;0,INPUT!$D$12,"")</f>
        <v/>
      </c>
      <c r="G15" s="26" t="str">
        <f>ASC(IF(DATA!G114&gt;0,INPUT!$D$13,""))</f>
        <v/>
      </c>
      <c r="H15" s="26" t="str">
        <f>ASC(IF(DATA!G114&gt;0,IF(ISBLANK(INPUT!$D$14),"",INPUT!$D$14),""))</f>
        <v/>
      </c>
      <c r="I15" s="26" t="str">
        <f>IF(DATA!G114&gt;0,DATA!$D$91,"")</f>
        <v/>
      </c>
      <c r="J15" s="26" t="str">
        <f>IF(DATA!G114&gt;0,DATA!$F$91,"")</f>
        <v/>
      </c>
      <c r="K15" s="26" t="str">
        <f>IF(DATA!G114&gt;0,IF(ISBLANK(INPUT!$F$18),"",INPUT!$F$18),"")</f>
        <v/>
      </c>
      <c r="L15" s="26" t="str">
        <f>IF(DATA!G114&gt;0,IF(ISBLANK(INPUT!$L$18),"",INPUT!$L$18),"")</f>
        <v/>
      </c>
      <c r="M15" s="26" t="str">
        <f>IF(DATA!G114&gt;0,DATA!$J$91,"")</f>
        <v/>
      </c>
      <c r="N15" s="26" t="str">
        <f>IF(DATA!G114&gt;0,IF(ISBLANK(INPUT!$D$21),"",INPUT!$D$21),"")</f>
        <v/>
      </c>
      <c r="O15" s="26" t="str">
        <f>IF(DATA!G114&gt;0,DATA!M114,"")</f>
        <v/>
      </c>
      <c r="P15" s="26" t="str">
        <f>IF(DATA!G114&gt;0,DATA!$L$91,"")</f>
        <v/>
      </c>
      <c r="Q15" s="26" t="str">
        <f>IF(DATA!G114&gt;0,IF(DATA!H114,INPUT!$O$18,INPUT!D104),"")</f>
        <v/>
      </c>
      <c r="R15" s="26" t="str">
        <f>IF(DATA!G114&gt;0,IF(DATA!H114,INPUT!$O$21,INPUT!F106),"")</f>
        <v/>
      </c>
      <c r="S15" s="26" t="str">
        <f>IF(DATA!G114&gt;0,IF(DATA!H114,INPUT!$O$20,INPUT!D106),"")</f>
        <v/>
      </c>
      <c r="T15" s="26" t="str">
        <f>ASC(IF(DATA!G114&gt;0,IF(DATA!H114,INPUT!$O$22,INPUT!D107),""))</f>
        <v/>
      </c>
      <c r="U15" s="26" t="str">
        <f>ASC(IF(DATA!G114&gt;0,IF(DATA!H114,INPUT!$O$23,IF(ISBLANK(INPUT!$D$108),"",INPUT!$D$108)),""))</f>
        <v/>
      </c>
      <c r="V15" s="26" t="str">
        <f>IF(DATA!G114&gt;0,IF(DATA!H114,INPUT!$O$19,INPUT!D105),"")</f>
        <v/>
      </c>
      <c r="W15" s="26" t="str">
        <f>IF(DATA!G114&gt;0,IF(ISBLANK(INPUT!$D$24),"",INPUT!$D$24),"")</f>
        <v/>
      </c>
      <c r="X15" s="26" t="str">
        <f>IF(DATA!G114&gt;0,INPUT!$K$7,"")</f>
        <v/>
      </c>
      <c r="Y15" s="26" t="str">
        <f>IF(DATA!G114&gt;0,DATA!$H$91,"")</f>
        <v/>
      </c>
      <c r="Z15" s="26" t="str">
        <f>IF(DATA!G114&gt;0,DATA!G114,"")</f>
        <v/>
      </c>
      <c r="AA15" s="26" t="str">
        <f>IF(DATA!G114&gt;0,INPUT!$U$4,"")</f>
        <v/>
      </c>
      <c r="AB15" s="26" t="str">
        <f>IF(DATA!G114&gt;0,INPUT!$M$1,"")</f>
        <v/>
      </c>
      <c r="AC15" s="26" t="str">
        <f>IF(DATA!G114&gt;0,IF(DATA!H114,"ご注文者と同じ","先様に直接お届け"),"")</f>
        <v/>
      </c>
      <c r="AD15" s="85" t="str">
        <f>IF(DATA!G114&gt;0,INPUT!$J$11,"")</f>
        <v/>
      </c>
      <c r="AE15" s="85" t="str">
        <f>IF(DATA!G114&gt;0,INPUT!$J$12,"")</f>
        <v/>
      </c>
      <c r="AF15" s="85" t="str">
        <f>IF(DATA!G114&gt;0,INPUT!$L$12,"")</f>
        <v/>
      </c>
      <c r="AG15" s="85" t="str">
        <f>IF(DATA!G114&gt;0,INPUT!$J$13,"")</f>
        <v/>
      </c>
      <c r="AH15" s="85" t="str">
        <f>IF(DATA!G114&gt;0,INPUT!$J$14,"")</f>
        <v/>
      </c>
      <c r="AI15" s="154" t="str">
        <f>IF(DATA!G114&gt;0,DATA!$B$93,"")</f>
        <v/>
      </c>
      <c r="AJ15" s="107" t="str">
        <f t="shared" si="0"/>
        <v/>
      </c>
      <c r="AK15" s="107" t="str">
        <f t="shared" si="1"/>
        <v/>
      </c>
    </row>
    <row r="16" spans="1:37" s="86" customFormat="1">
      <c r="A16" s="26" t="str">
        <f>IF(DATA!G115&gt;0,INPUT!$D$9,"")</f>
        <v/>
      </c>
      <c r="B16" s="26" t="str">
        <f>IF(DATA!G115&gt;0,INPUT!$D$10,"")</f>
        <v/>
      </c>
      <c r="C16" s="26" t="str">
        <f>IF(DATA!G115&gt;0,INPUT!$D$15,"")</f>
        <v/>
      </c>
      <c r="D16" s="26" t="str">
        <f>IF(DATA!G115&gt;0,INPUT!$D$11,"")</f>
        <v/>
      </c>
      <c r="E16" s="26" t="str">
        <f>IF(DATA!G115&gt;0,INPUT!$F$12,"")</f>
        <v/>
      </c>
      <c r="F16" s="26" t="str">
        <f>IF(DATA!G115&gt;0,INPUT!$D$12,"")</f>
        <v/>
      </c>
      <c r="G16" s="26" t="str">
        <f>ASC(IF(DATA!G115&gt;0,INPUT!$D$13,""))</f>
        <v/>
      </c>
      <c r="H16" s="26" t="str">
        <f>ASC(IF(DATA!G115&gt;0,IF(ISBLANK(INPUT!$D$14),"",INPUT!$D$14),""))</f>
        <v/>
      </c>
      <c r="I16" s="26" t="str">
        <f>IF(DATA!G115&gt;0,DATA!$D$91,"")</f>
        <v/>
      </c>
      <c r="J16" s="26" t="str">
        <f>IF(DATA!G115&gt;0,DATA!$F$91,"")</f>
        <v/>
      </c>
      <c r="K16" s="26" t="str">
        <f>IF(DATA!G115&gt;0,IF(ISBLANK(INPUT!$F$18),"",INPUT!$F$18),"")</f>
        <v/>
      </c>
      <c r="L16" s="26" t="str">
        <f>IF(DATA!G115&gt;0,IF(ISBLANK(INPUT!$L$18),"",INPUT!$L$18),"")</f>
        <v/>
      </c>
      <c r="M16" s="26" t="str">
        <f>IF(DATA!G115&gt;0,DATA!$J$91,"")</f>
        <v/>
      </c>
      <c r="N16" s="26" t="str">
        <f>IF(DATA!G115&gt;0,IF(ISBLANK(INPUT!$D$21),"",INPUT!$D$21),"")</f>
        <v/>
      </c>
      <c r="O16" s="26" t="str">
        <f>IF(DATA!G115&gt;0,DATA!M115,"")</f>
        <v/>
      </c>
      <c r="P16" s="26" t="str">
        <f>IF(DATA!G115&gt;0,DATA!$L$91,"")</f>
        <v/>
      </c>
      <c r="Q16" s="26" t="str">
        <f>IF(DATA!G115&gt;0,IF(DATA!H115,INPUT!$O$18,INPUT!D110),"")</f>
        <v/>
      </c>
      <c r="R16" s="26" t="str">
        <f>IF(DATA!G115&gt;0,IF(DATA!H115,INPUT!$O$21,INPUT!F112),"")</f>
        <v/>
      </c>
      <c r="S16" s="26" t="str">
        <f>IF(DATA!G115&gt;0,IF(DATA!H115,INPUT!$O$20,INPUT!D112),"")</f>
        <v/>
      </c>
      <c r="T16" s="26" t="str">
        <f>ASC(IF(DATA!G115&gt;0,IF(DATA!H115,INPUT!$O$22,INPUT!D113),""))</f>
        <v/>
      </c>
      <c r="U16" s="26" t="str">
        <f>ASC(IF(DATA!G115&gt;0,IF(DATA!H115,INPUT!$O$23,IF(ISBLANK(INPUT!$D$114),"",INPUT!$D$114)),""))</f>
        <v/>
      </c>
      <c r="V16" s="26" t="str">
        <f>IF(DATA!G115&gt;0,IF(DATA!H115,INPUT!$O$19,INPUT!D111),"")</f>
        <v/>
      </c>
      <c r="W16" s="26" t="str">
        <f>IF(DATA!G115&gt;0,IF(ISBLANK(INPUT!$D$24),"",INPUT!$D$24),"")</f>
        <v/>
      </c>
      <c r="X16" s="26" t="str">
        <f>IF(DATA!G115&gt;0,INPUT!$K$7,"")</f>
        <v/>
      </c>
      <c r="Y16" s="26" t="str">
        <f>IF(DATA!G115&gt;0,DATA!$H$91,"")</f>
        <v/>
      </c>
      <c r="Z16" s="26" t="str">
        <f>IF(DATA!G115&gt;0,DATA!G115,"")</f>
        <v/>
      </c>
      <c r="AA16" s="26" t="str">
        <f>IF(DATA!G115&gt;0,INPUT!$U$4,"")</f>
        <v/>
      </c>
      <c r="AB16" s="26" t="str">
        <f>IF(DATA!G115&gt;0,INPUT!$M$1,"")</f>
        <v/>
      </c>
      <c r="AC16" s="26" t="str">
        <f>IF(DATA!G115&gt;0,IF(DATA!H115,"ご注文者と同じ","先様に直接お届け"),"")</f>
        <v/>
      </c>
      <c r="AD16" s="85" t="str">
        <f>IF(DATA!G115&gt;0,INPUT!$J$11,"")</f>
        <v/>
      </c>
      <c r="AE16" s="85" t="str">
        <f>IF(DATA!G115&gt;0,INPUT!$J$12,"")</f>
        <v/>
      </c>
      <c r="AF16" s="85" t="str">
        <f>IF(DATA!G115&gt;0,INPUT!$L$12,"")</f>
        <v/>
      </c>
      <c r="AG16" s="85" t="str">
        <f>IF(DATA!G115&gt;0,INPUT!$J$13,"")</f>
        <v/>
      </c>
      <c r="AH16" s="85" t="str">
        <f>IF(DATA!G115&gt;0,INPUT!$J$14,"")</f>
        <v/>
      </c>
      <c r="AI16" s="154" t="str">
        <f>IF(DATA!G115&gt;0,DATA!$B$93,"")</f>
        <v/>
      </c>
      <c r="AJ16" s="107" t="str">
        <f t="shared" si="0"/>
        <v/>
      </c>
      <c r="AK16" s="107" t="str">
        <f t="shared" si="1"/>
        <v/>
      </c>
    </row>
    <row r="17" spans="1:37" s="86" customFormat="1">
      <c r="A17" s="26" t="str">
        <f>IF(DATA!G116&gt;0,INPUT!$D$9,"")</f>
        <v/>
      </c>
      <c r="B17" s="26" t="str">
        <f>IF(DATA!G116&gt;0,INPUT!$D$10,"")</f>
        <v/>
      </c>
      <c r="C17" s="26" t="str">
        <f>IF(DATA!G116&gt;0,INPUT!$D$15,"")</f>
        <v/>
      </c>
      <c r="D17" s="26" t="str">
        <f>IF(DATA!G116&gt;0,INPUT!$D$11,"")</f>
        <v/>
      </c>
      <c r="E17" s="26" t="str">
        <f>IF(DATA!G116&gt;0,INPUT!$F$12,"")</f>
        <v/>
      </c>
      <c r="F17" s="26" t="str">
        <f>IF(DATA!G116&gt;0,INPUT!$D$12,"")</f>
        <v/>
      </c>
      <c r="G17" s="26" t="str">
        <f>ASC(IF(DATA!G116&gt;0,INPUT!$D$13,""))</f>
        <v/>
      </c>
      <c r="H17" s="26" t="str">
        <f>ASC(IF(DATA!G116&gt;0,IF(ISBLANK(INPUT!$D$14),"",INPUT!$D$14),""))</f>
        <v/>
      </c>
      <c r="I17" s="26" t="str">
        <f>IF(DATA!G116&gt;0,DATA!$D$91,"")</f>
        <v/>
      </c>
      <c r="J17" s="26" t="str">
        <f>IF(DATA!G116&gt;0,DATA!$F$91,"")</f>
        <v/>
      </c>
      <c r="K17" s="26" t="str">
        <f>IF(DATA!G116&gt;0,IF(ISBLANK(INPUT!$F$18),"",INPUT!$F$18),"")</f>
        <v/>
      </c>
      <c r="L17" s="26" t="str">
        <f>IF(DATA!G116&gt;0,IF(ISBLANK(INPUT!$L$18),"",INPUT!$L$18),"")</f>
        <v/>
      </c>
      <c r="M17" s="26" t="str">
        <f>IF(DATA!G116&gt;0,DATA!$J$91,"")</f>
        <v/>
      </c>
      <c r="N17" s="26" t="str">
        <f>IF(DATA!G116&gt;0,IF(ISBLANK(INPUT!$D$21),"",INPUT!$D$21),"")</f>
        <v/>
      </c>
      <c r="O17" s="26" t="str">
        <f>IF(DATA!G116&gt;0,DATA!M116,"")</f>
        <v/>
      </c>
      <c r="P17" s="26" t="str">
        <f>IF(DATA!G116&gt;0,DATA!$L$91,"")</f>
        <v/>
      </c>
      <c r="Q17" s="26" t="str">
        <f>IF(DATA!G116&gt;0,IF(DATA!H116,INPUT!$O$18,INPUT!D116),"")</f>
        <v/>
      </c>
      <c r="R17" s="26" t="str">
        <f>IF(DATA!G116&gt;0,IF(DATA!H116,INPUT!$O$21,INPUT!F118),"")</f>
        <v/>
      </c>
      <c r="S17" s="26" t="str">
        <f>IF(DATA!G116&gt;0,IF(DATA!H116,INPUT!$O$20,INPUT!D118),"")</f>
        <v/>
      </c>
      <c r="T17" s="26" t="str">
        <f>ASC(IF(DATA!G116&gt;0,IF(DATA!H116,INPUT!$O$22,INPUT!D119),""))</f>
        <v/>
      </c>
      <c r="U17" s="26" t="str">
        <f>ASC(IF(DATA!G116&gt;0,IF(DATA!H116,INPUT!$O$23,IF(ISBLANK(INPUT!$D$120),"",INPUT!$D$120)),""))</f>
        <v/>
      </c>
      <c r="V17" s="26" t="str">
        <f>IF(DATA!G116&gt;0,IF(DATA!H116,INPUT!$O$19,INPUT!D117),"")</f>
        <v/>
      </c>
      <c r="W17" s="26" t="str">
        <f>IF(DATA!G116&gt;0,IF(ISBLANK(INPUT!$D$24),"",INPUT!$D$24),"")</f>
        <v/>
      </c>
      <c r="X17" s="26" t="str">
        <f>IF(DATA!G116&gt;0,INPUT!$K$7,"")</f>
        <v/>
      </c>
      <c r="Y17" s="26" t="str">
        <f>IF(DATA!G116&gt;0,DATA!$H$91,"")</f>
        <v/>
      </c>
      <c r="Z17" s="26" t="str">
        <f>IF(DATA!G116&gt;0,DATA!G116,"")</f>
        <v/>
      </c>
      <c r="AA17" s="26" t="str">
        <f>IF(DATA!G116&gt;0,INPUT!$U$4,"")</f>
        <v/>
      </c>
      <c r="AB17" s="26" t="str">
        <f>IF(DATA!G116&gt;0,INPUT!$M$1,"")</f>
        <v/>
      </c>
      <c r="AC17" s="26" t="str">
        <f>IF(DATA!G116&gt;0,IF(DATA!H116,"ご注文者と同じ","先様に直接お届け"),"")</f>
        <v/>
      </c>
      <c r="AD17" s="85" t="str">
        <f>IF(DATA!G116&gt;0,INPUT!$J$11,"")</f>
        <v/>
      </c>
      <c r="AE17" s="85" t="str">
        <f>IF(DATA!G116&gt;0,INPUT!$J$12,"")</f>
        <v/>
      </c>
      <c r="AF17" s="85" t="str">
        <f>IF(DATA!G116&gt;0,INPUT!$L$12,"")</f>
        <v/>
      </c>
      <c r="AG17" s="85" t="str">
        <f>IF(DATA!G116&gt;0,INPUT!$J$13,"")</f>
        <v/>
      </c>
      <c r="AH17" s="85" t="str">
        <f>IF(DATA!G116&gt;0,INPUT!$J$14,"")</f>
        <v/>
      </c>
      <c r="AI17" s="154" t="str">
        <f>IF(DATA!G116&gt;0,DATA!$B$93,"")</f>
        <v/>
      </c>
      <c r="AJ17" s="107" t="str">
        <f t="shared" si="0"/>
        <v/>
      </c>
      <c r="AK17" s="107" t="str">
        <f t="shared" si="1"/>
        <v/>
      </c>
    </row>
    <row r="18" spans="1:37" s="86" customFormat="1">
      <c r="A18" s="26" t="str">
        <f>IF(DATA!G117&gt;0,INPUT!$D$9,"")</f>
        <v/>
      </c>
      <c r="B18" s="26" t="str">
        <f>IF(DATA!G117&gt;0,INPUT!$D$10,"")</f>
        <v/>
      </c>
      <c r="C18" s="26" t="str">
        <f>IF(DATA!G117&gt;0,INPUT!$D$15,"")</f>
        <v/>
      </c>
      <c r="D18" s="26" t="str">
        <f>IF(DATA!G117&gt;0,INPUT!$D$11,"")</f>
        <v/>
      </c>
      <c r="E18" s="26" t="str">
        <f>IF(DATA!G117&gt;0,INPUT!$F$12,"")</f>
        <v/>
      </c>
      <c r="F18" s="26" t="str">
        <f>IF(DATA!G117&gt;0,INPUT!$D$12,"")</f>
        <v/>
      </c>
      <c r="G18" s="26" t="str">
        <f>ASC(IF(DATA!G117&gt;0,INPUT!$D$13,""))</f>
        <v/>
      </c>
      <c r="H18" s="26" t="str">
        <f>ASC(IF(DATA!G117&gt;0,IF(ISBLANK(INPUT!$D$14),"",INPUT!$D$14),""))</f>
        <v/>
      </c>
      <c r="I18" s="26" t="str">
        <f>IF(DATA!G117&gt;0,DATA!$D$91,"")</f>
        <v/>
      </c>
      <c r="J18" s="26" t="str">
        <f>IF(DATA!G117&gt;0,DATA!$F$91,"")</f>
        <v/>
      </c>
      <c r="K18" s="26" t="str">
        <f>IF(DATA!G117&gt;0,IF(ISBLANK(INPUT!$F$18),"",INPUT!$F$18),"")</f>
        <v/>
      </c>
      <c r="L18" s="26" t="str">
        <f>IF(DATA!G117&gt;0,IF(ISBLANK(INPUT!$L$18),"",INPUT!$L$18),"")</f>
        <v/>
      </c>
      <c r="M18" s="26" t="str">
        <f>IF(DATA!G117&gt;0,DATA!$J$91,"")</f>
        <v/>
      </c>
      <c r="N18" s="26" t="str">
        <f>IF(DATA!G117&gt;0,IF(ISBLANK(INPUT!$D$21),"",INPUT!$D$21),"")</f>
        <v/>
      </c>
      <c r="O18" s="26" t="str">
        <f>IF(DATA!G117&gt;0,DATA!M117,"")</f>
        <v/>
      </c>
      <c r="P18" s="26" t="str">
        <f>IF(DATA!G117&gt;0,DATA!$L$91,"")</f>
        <v/>
      </c>
      <c r="Q18" s="26" t="str">
        <f>IF(DATA!G117&gt;0,IF(DATA!H117,INPUT!$O$18,INPUT!D122),"")</f>
        <v/>
      </c>
      <c r="R18" s="26" t="str">
        <f>IF(DATA!G117&gt;0,IF(DATA!H117,INPUT!$O$21,INPUT!F124),"")</f>
        <v/>
      </c>
      <c r="S18" s="26" t="str">
        <f>IF(DATA!G117&gt;0,IF(DATA!H117,INPUT!$O$20,INPUT!D124),"")</f>
        <v/>
      </c>
      <c r="T18" s="26" t="str">
        <f>ASC(IF(DATA!G117&gt;0,IF(DATA!H117,INPUT!$O$22,INPUT!D125),""))</f>
        <v/>
      </c>
      <c r="U18" s="26" t="str">
        <f>ASC(IF(DATA!G117&gt;0,IF(DATA!H117,INPUT!$O$23,IF(ISBLANK(INPUT!$D$126),"",INPUT!$D$126)),""))</f>
        <v/>
      </c>
      <c r="V18" s="26" t="str">
        <f>IF(DATA!G117&gt;0,IF(DATA!H117,INPUT!$O$19,INPUT!D123),"")</f>
        <v/>
      </c>
      <c r="W18" s="26" t="str">
        <f>IF(DATA!G117&gt;0,IF(ISBLANK(INPUT!$D$24),"",INPUT!$D$24),"")</f>
        <v/>
      </c>
      <c r="X18" s="26" t="str">
        <f>IF(DATA!G117&gt;0,INPUT!$K$7,"")</f>
        <v/>
      </c>
      <c r="Y18" s="26" t="str">
        <f>IF(DATA!G117&gt;0,DATA!$H$91,"")</f>
        <v/>
      </c>
      <c r="Z18" s="26" t="str">
        <f>IF(DATA!G117&gt;0,DATA!G117,"")</f>
        <v/>
      </c>
      <c r="AA18" s="26" t="str">
        <f>IF(DATA!G117&gt;0,INPUT!$U$4,"")</f>
        <v/>
      </c>
      <c r="AB18" s="26" t="str">
        <f>IF(DATA!G117&gt;0,INPUT!$M$1,"")</f>
        <v/>
      </c>
      <c r="AC18" s="26" t="str">
        <f>IF(DATA!G117&gt;0,IF(DATA!H117,"ご注文者と同じ","先様に直接お届け"),"")</f>
        <v/>
      </c>
      <c r="AD18" s="85" t="str">
        <f>IF(DATA!G117&gt;0,INPUT!$J$11,"")</f>
        <v/>
      </c>
      <c r="AE18" s="85" t="str">
        <f>IF(DATA!G117&gt;0,INPUT!$J$12,"")</f>
        <v/>
      </c>
      <c r="AF18" s="85" t="str">
        <f>IF(DATA!G117&gt;0,INPUT!$L$12,"")</f>
        <v/>
      </c>
      <c r="AG18" s="85" t="str">
        <f>IF(DATA!G117&gt;0,INPUT!$J$13,"")</f>
        <v/>
      </c>
      <c r="AH18" s="85" t="str">
        <f>IF(DATA!G117&gt;0,INPUT!$J$14,"")</f>
        <v/>
      </c>
      <c r="AI18" s="154" t="str">
        <f>IF(DATA!G117&gt;0,DATA!$B$93,"")</f>
        <v/>
      </c>
      <c r="AJ18" s="107" t="str">
        <f t="shared" si="0"/>
        <v/>
      </c>
      <c r="AK18" s="107" t="str">
        <f t="shared" si="1"/>
        <v/>
      </c>
    </row>
    <row r="19" spans="1:37" s="86" customFormat="1">
      <c r="A19" s="26" t="str">
        <f>IF(DATA!G118&gt;0,INPUT!$D$9,"")</f>
        <v/>
      </c>
      <c r="B19" s="26" t="str">
        <f>IF(DATA!G118&gt;0,INPUT!$D$10,"")</f>
        <v/>
      </c>
      <c r="C19" s="26" t="str">
        <f>IF(DATA!G118&gt;0,INPUT!$D$15,"")</f>
        <v/>
      </c>
      <c r="D19" s="26" t="str">
        <f>IF(DATA!G118&gt;0,INPUT!$D$11,"")</f>
        <v/>
      </c>
      <c r="E19" s="26" t="str">
        <f>IF(DATA!G118&gt;0,INPUT!$F$12,"")</f>
        <v/>
      </c>
      <c r="F19" s="26" t="str">
        <f>IF(DATA!G118&gt;0,INPUT!$D$12,"")</f>
        <v/>
      </c>
      <c r="G19" s="26" t="str">
        <f>ASC(IF(DATA!G118&gt;0,INPUT!$D$13,""))</f>
        <v/>
      </c>
      <c r="H19" s="26" t="str">
        <f>ASC(IF(DATA!G118&gt;0,IF(ISBLANK(INPUT!$D$14),"",INPUT!$D$14),""))</f>
        <v/>
      </c>
      <c r="I19" s="26" t="str">
        <f>IF(DATA!G118&gt;0,DATA!$D$91,"")</f>
        <v/>
      </c>
      <c r="J19" s="26" t="str">
        <f>IF(DATA!G118&gt;0,DATA!$F$91,"")</f>
        <v/>
      </c>
      <c r="K19" s="26" t="str">
        <f>IF(DATA!G118&gt;0,IF(ISBLANK(INPUT!$F$18),"",INPUT!$F$18),"")</f>
        <v/>
      </c>
      <c r="L19" s="26" t="str">
        <f>IF(DATA!G118&gt;0,IF(ISBLANK(INPUT!$L$18),"",INPUT!$L$18),"")</f>
        <v/>
      </c>
      <c r="M19" s="26" t="str">
        <f>IF(DATA!G118&gt;0,DATA!$J$91,"")</f>
        <v/>
      </c>
      <c r="N19" s="26" t="str">
        <f>IF(DATA!G118&gt;0,IF(ISBLANK(INPUT!$D$21),"",INPUT!$D$21),"")</f>
        <v/>
      </c>
      <c r="O19" s="26" t="str">
        <f>IF(DATA!G118&gt;0,DATA!M118,"")</f>
        <v/>
      </c>
      <c r="P19" s="26" t="str">
        <f>IF(DATA!G118&gt;0,DATA!$L$91,"")</f>
        <v/>
      </c>
      <c r="Q19" s="26" t="str">
        <f>IF(DATA!G118&gt;0,IF(DATA!H118,INPUT!$O$18,INPUT!D128),"")</f>
        <v/>
      </c>
      <c r="R19" s="26" t="str">
        <f>IF(DATA!G118&gt;0,IF(DATA!H118,INPUT!$O$21,INPUT!F130),"")</f>
        <v/>
      </c>
      <c r="S19" s="26" t="str">
        <f>IF(DATA!G118&gt;0,IF(DATA!H118,INPUT!$O$20,INPUT!D130),"")</f>
        <v/>
      </c>
      <c r="T19" s="26" t="str">
        <f>ASC(IF(DATA!G118&gt;0,IF(DATA!H118,INPUT!$O$22,INPUT!D131),""))</f>
        <v/>
      </c>
      <c r="U19" s="26" t="str">
        <f>ASC(IF(DATA!G118&gt;0,IF(DATA!H118,INPUT!$O$23,IF(ISBLANK(INPUT!$D$132),"",INPUT!$D$132)),""))</f>
        <v/>
      </c>
      <c r="V19" s="26" t="str">
        <f>IF(DATA!G118&gt;0,IF(DATA!H118,INPUT!$O$19,INPUT!D129),"")</f>
        <v/>
      </c>
      <c r="W19" s="26" t="str">
        <f>IF(DATA!G118&gt;0,IF(ISBLANK(INPUT!$D$24),"",INPUT!$D$24),"")</f>
        <v/>
      </c>
      <c r="X19" s="26" t="str">
        <f>IF(DATA!G118&gt;0,INPUT!$K$7,"")</f>
        <v/>
      </c>
      <c r="Y19" s="26" t="str">
        <f>IF(DATA!G118&gt;0,DATA!$H$91,"")</f>
        <v/>
      </c>
      <c r="Z19" s="26" t="str">
        <f>IF(DATA!G118&gt;0,DATA!G118,"")</f>
        <v/>
      </c>
      <c r="AA19" s="26" t="str">
        <f>IF(DATA!G118&gt;0,INPUT!$U$4,"")</f>
        <v/>
      </c>
      <c r="AB19" s="26" t="str">
        <f>IF(DATA!G118&gt;0,INPUT!$M$1,"")</f>
        <v/>
      </c>
      <c r="AC19" s="26" t="str">
        <f>IF(DATA!G118&gt;0,IF(DATA!H118,"ご注文者と同じ","先様に直接お届け"),"")</f>
        <v/>
      </c>
      <c r="AD19" s="85" t="str">
        <f>IF(DATA!G118&gt;0,INPUT!$J$11,"")</f>
        <v/>
      </c>
      <c r="AE19" s="85" t="str">
        <f>IF(DATA!G118&gt;0,INPUT!$J$12,"")</f>
        <v/>
      </c>
      <c r="AF19" s="85" t="str">
        <f>IF(DATA!G118&gt;0,INPUT!$L$12,"")</f>
        <v/>
      </c>
      <c r="AG19" s="85" t="str">
        <f>IF(DATA!G118&gt;0,INPUT!$J$13,"")</f>
        <v/>
      </c>
      <c r="AH19" s="85" t="str">
        <f>IF(DATA!G118&gt;0,INPUT!$J$14,"")</f>
        <v/>
      </c>
      <c r="AI19" s="154" t="str">
        <f>IF(DATA!G118&gt;0,DATA!$B$93,"")</f>
        <v/>
      </c>
      <c r="AJ19" s="107" t="str">
        <f t="shared" si="0"/>
        <v/>
      </c>
      <c r="AK19" s="107" t="str">
        <f t="shared" si="1"/>
        <v/>
      </c>
    </row>
    <row r="20" spans="1:37" s="86" customFormat="1">
      <c r="A20" s="26" t="str">
        <f>IF(DATA!G119&gt;0,INPUT!$D$9,"")</f>
        <v/>
      </c>
      <c r="B20" s="26" t="str">
        <f>IF(DATA!G119&gt;0,INPUT!$D$10,"")</f>
        <v/>
      </c>
      <c r="C20" s="26" t="str">
        <f>IF(DATA!G119&gt;0,INPUT!$D$15,"")</f>
        <v/>
      </c>
      <c r="D20" s="26" t="str">
        <f>IF(DATA!G119&gt;0,INPUT!$D$11,"")</f>
        <v/>
      </c>
      <c r="E20" s="26" t="str">
        <f>IF(DATA!G119&gt;0,INPUT!$F$12,"")</f>
        <v/>
      </c>
      <c r="F20" s="26" t="str">
        <f>IF(DATA!G119&gt;0,INPUT!$D$12,"")</f>
        <v/>
      </c>
      <c r="G20" s="26" t="str">
        <f>ASC(IF(DATA!G119&gt;0,INPUT!$D$13,""))</f>
        <v/>
      </c>
      <c r="H20" s="26" t="str">
        <f>ASC(IF(DATA!G119&gt;0,IF(ISBLANK(INPUT!$D$14),"",INPUT!$D$14),""))</f>
        <v/>
      </c>
      <c r="I20" s="26" t="str">
        <f>IF(DATA!G119&gt;0,DATA!$D$91,"")</f>
        <v/>
      </c>
      <c r="J20" s="26" t="str">
        <f>IF(DATA!G119&gt;0,DATA!$F$91,"")</f>
        <v/>
      </c>
      <c r="K20" s="26" t="str">
        <f>IF(DATA!G119&gt;0,IF(ISBLANK(INPUT!$F$18),"",INPUT!$F$18),"")</f>
        <v/>
      </c>
      <c r="L20" s="26" t="str">
        <f>IF(DATA!G119&gt;0,IF(ISBLANK(INPUT!$L$18),"",INPUT!$L$18),"")</f>
        <v/>
      </c>
      <c r="M20" s="26" t="str">
        <f>IF(DATA!G119&gt;0,DATA!$J$91,"")</f>
        <v/>
      </c>
      <c r="N20" s="26" t="str">
        <f>IF(DATA!G119&gt;0,IF(ISBLANK(INPUT!$D$21),"",INPUT!$D$21),"")</f>
        <v/>
      </c>
      <c r="O20" s="26" t="str">
        <f>IF(DATA!G119&gt;0,DATA!M119,"")</f>
        <v/>
      </c>
      <c r="P20" s="26" t="str">
        <f>IF(DATA!G119&gt;0,DATA!$L$91,"")</f>
        <v/>
      </c>
      <c r="Q20" s="26" t="str">
        <f>IF(DATA!G119&gt;0,IF(DATA!H119,INPUT!$O$18,INPUT!D134),"")</f>
        <v/>
      </c>
      <c r="R20" s="26" t="str">
        <f>IF(DATA!G119&gt;0,IF(DATA!H119,INPUT!$O$21,INPUT!F136),"")</f>
        <v/>
      </c>
      <c r="S20" s="26" t="str">
        <f>IF(DATA!G119&gt;0,IF(DATA!H119,INPUT!$O$20,INPUT!D136),"")</f>
        <v/>
      </c>
      <c r="T20" s="26" t="str">
        <f>ASC(IF(DATA!G119&gt;0,IF(DATA!H119,INPUT!$O$22,INPUT!D137),""))</f>
        <v/>
      </c>
      <c r="U20" s="26" t="str">
        <f>ASC(IF(DATA!G119&gt;0,IF(DATA!H119,INPUT!$O$23,IF(ISBLANK(INPUT!$D$138),"",INPUT!$D$138)),""))</f>
        <v/>
      </c>
      <c r="V20" s="26" t="str">
        <f>IF(DATA!G119&gt;0,IF(DATA!H119,INPUT!$O$19,INPUT!D135),"")</f>
        <v/>
      </c>
      <c r="W20" s="26" t="str">
        <f>IF(DATA!G119&gt;0,IF(ISBLANK(INPUT!$D$24),"",INPUT!$D$24),"")</f>
        <v/>
      </c>
      <c r="X20" s="26" t="str">
        <f>IF(DATA!G119&gt;0,INPUT!$K$7,"")</f>
        <v/>
      </c>
      <c r="Y20" s="26" t="str">
        <f>IF(DATA!G119&gt;0,DATA!$H$91,"")</f>
        <v/>
      </c>
      <c r="Z20" s="26" t="str">
        <f>IF(DATA!G119&gt;0,DATA!G119,"")</f>
        <v/>
      </c>
      <c r="AA20" s="26" t="str">
        <f>IF(DATA!G119&gt;0,INPUT!$U$4,"")</f>
        <v/>
      </c>
      <c r="AB20" s="26" t="str">
        <f>IF(DATA!G119&gt;0,INPUT!$M$1,"")</f>
        <v/>
      </c>
      <c r="AC20" s="26" t="str">
        <f>IF(DATA!G119&gt;0,IF(DATA!H119,"ご注文者と同じ","先様に直接お届け"),"")</f>
        <v/>
      </c>
      <c r="AD20" s="85" t="str">
        <f>IF(DATA!G119&gt;0,INPUT!$J$11,"")</f>
        <v/>
      </c>
      <c r="AE20" s="85" t="str">
        <f>IF(DATA!G119&gt;0,INPUT!$J$12,"")</f>
        <v/>
      </c>
      <c r="AF20" s="85" t="str">
        <f>IF(DATA!G119&gt;0,INPUT!$L$12,"")</f>
        <v/>
      </c>
      <c r="AG20" s="85" t="str">
        <f>IF(DATA!G119&gt;0,INPUT!$J$13,"")</f>
        <v/>
      </c>
      <c r="AH20" s="85" t="str">
        <f>IF(DATA!G119&gt;0,INPUT!$J$14,"")</f>
        <v/>
      </c>
      <c r="AI20" s="154" t="str">
        <f>IF(DATA!G119&gt;0,DATA!$B$93,"")</f>
        <v/>
      </c>
      <c r="AJ20" s="107" t="str">
        <f t="shared" si="0"/>
        <v/>
      </c>
      <c r="AK20" s="107" t="str">
        <f t="shared" si="1"/>
        <v/>
      </c>
    </row>
    <row r="21" spans="1:37" s="86" customFormat="1">
      <c r="A21" s="26" t="str">
        <f>IF(DATA!G120&gt;0,INPUT!$D$9,"")</f>
        <v/>
      </c>
      <c r="B21" s="26" t="str">
        <f>IF(DATA!G120&gt;0,INPUT!$D$10,"")</f>
        <v/>
      </c>
      <c r="C21" s="26" t="str">
        <f>IF(DATA!G120&gt;0,INPUT!$D$15,"")</f>
        <v/>
      </c>
      <c r="D21" s="26" t="str">
        <f>IF(DATA!G120&gt;0,INPUT!$D$11,"")</f>
        <v/>
      </c>
      <c r="E21" s="26" t="str">
        <f>IF(DATA!G120&gt;0,INPUT!$F$12,"")</f>
        <v/>
      </c>
      <c r="F21" s="26" t="str">
        <f>IF(DATA!G120&gt;0,INPUT!$D$12,"")</f>
        <v/>
      </c>
      <c r="G21" s="26" t="str">
        <f>ASC(IF(DATA!G120&gt;0,INPUT!$D$13,""))</f>
        <v/>
      </c>
      <c r="H21" s="26" t="str">
        <f>ASC(IF(DATA!G120&gt;0,IF(ISBLANK(INPUT!$D$14),"",INPUT!$D$14),""))</f>
        <v/>
      </c>
      <c r="I21" s="26" t="str">
        <f>IF(DATA!G120&gt;0,DATA!$D$91,"")</f>
        <v/>
      </c>
      <c r="J21" s="26" t="str">
        <f>IF(DATA!G120&gt;0,DATA!$F$91,"")</f>
        <v/>
      </c>
      <c r="K21" s="26" t="str">
        <f>IF(DATA!G120&gt;0,IF(ISBLANK(INPUT!$F$18),"",INPUT!$F$18),"")</f>
        <v/>
      </c>
      <c r="L21" s="26" t="str">
        <f>IF(DATA!G120&gt;0,IF(ISBLANK(INPUT!$L$18),"",INPUT!$L$18),"")</f>
        <v/>
      </c>
      <c r="M21" s="26" t="str">
        <f>IF(DATA!G120&gt;0,DATA!$J$91,"")</f>
        <v/>
      </c>
      <c r="N21" s="26" t="str">
        <f>IF(DATA!G120&gt;0,IF(ISBLANK(INPUT!$D$21),"",INPUT!$D$21),"")</f>
        <v/>
      </c>
      <c r="O21" s="26" t="str">
        <f>IF(DATA!G120&gt;0,DATA!M120,"")</f>
        <v/>
      </c>
      <c r="P21" s="26" t="str">
        <f>IF(DATA!G120&gt;0,DATA!$L$91,"")</f>
        <v/>
      </c>
      <c r="Q21" s="26" t="str">
        <f>IF(DATA!G120&gt;0,IF(DATA!H120,INPUT!$O$18,INPUT!D140),"")</f>
        <v/>
      </c>
      <c r="R21" s="26" t="str">
        <f>IF(DATA!G120&gt;0,IF(DATA!H120,INPUT!$O$21,INPUT!F142),"")</f>
        <v/>
      </c>
      <c r="S21" s="26" t="str">
        <f>IF(DATA!G120&gt;0,IF(DATA!H120,INPUT!$O$20,INPUT!D142),"")</f>
        <v/>
      </c>
      <c r="T21" s="26" t="str">
        <f>ASC(IF(DATA!G120&gt;0,IF(DATA!H120,INPUT!$O$22,INPUT!D143),""))</f>
        <v/>
      </c>
      <c r="U21" s="26" t="str">
        <f>ASC(IF(DATA!G120&gt;0,IF(DATA!H120,INPUT!$O$23,IF(ISBLANK(INPUT!$D$144),"",INPUT!$D$144)),""))</f>
        <v/>
      </c>
      <c r="V21" s="26" t="str">
        <f>IF(DATA!G120&gt;0,IF(DATA!H120,INPUT!$O$19,INPUT!D141),"")</f>
        <v/>
      </c>
      <c r="W21" s="26" t="str">
        <f>IF(DATA!G120&gt;0,IF(ISBLANK(INPUT!$D$24),"",INPUT!$D$24),"")</f>
        <v/>
      </c>
      <c r="X21" s="26" t="str">
        <f>IF(DATA!G120&gt;0,INPUT!$K$7,"")</f>
        <v/>
      </c>
      <c r="Y21" s="26" t="str">
        <f>IF(DATA!G120&gt;0,DATA!$H$91,"")</f>
        <v/>
      </c>
      <c r="Z21" s="26" t="str">
        <f>IF(DATA!G120&gt;0,DATA!G120,"")</f>
        <v/>
      </c>
      <c r="AA21" s="26" t="str">
        <f>IF(DATA!G120&gt;0,INPUT!$U$4,"")</f>
        <v/>
      </c>
      <c r="AB21" s="26" t="str">
        <f>IF(DATA!G120&gt;0,INPUT!$M$1,"")</f>
        <v/>
      </c>
      <c r="AC21" s="26" t="str">
        <f>IF(DATA!G120&gt;0,IF(DATA!H120,"ご注文者と同じ","先様に直接お届け"),"")</f>
        <v/>
      </c>
      <c r="AD21" s="85" t="str">
        <f>IF(DATA!G120&gt;0,INPUT!$J$11,"")</f>
        <v/>
      </c>
      <c r="AE21" s="85" t="str">
        <f>IF(DATA!G120&gt;0,INPUT!$J$12,"")</f>
        <v/>
      </c>
      <c r="AF21" s="85" t="str">
        <f>IF(DATA!G120&gt;0,INPUT!$L$12,"")</f>
        <v/>
      </c>
      <c r="AG21" s="85" t="str">
        <f>IF(DATA!G120&gt;0,INPUT!$J$13,"")</f>
        <v/>
      </c>
      <c r="AH21" s="85" t="str">
        <f>IF(DATA!G120&gt;0,INPUT!$J$14,"")</f>
        <v/>
      </c>
      <c r="AI21" s="154" t="str">
        <f>IF(DATA!G120&gt;0,DATA!$B$93,"")</f>
        <v/>
      </c>
      <c r="AJ21" s="107" t="str">
        <f t="shared" si="0"/>
        <v/>
      </c>
      <c r="AK21" s="107" t="str">
        <f t="shared" si="1"/>
        <v/>
      </c>
    </row>
    <row r="22" spans="1:37" s="86" customFormat="1">
      <c r="A22" s="26" t="str">
        <f>IF(DATA!G121&gt;0,INPUT!$D$9,"")</f>
        <v/>
      </c>
      <c r="B22" s="26" t="str">
        <f>IF(DATA!G121&gt;0,INPUT!$D$10,"")</f>
        <v/>
      </c>
      <c r="C22" s="26" t="str">
        <f>IF(DATA!G121&gt;0,INPUT!$D$15,"")</f>
        <v/>
      </c>
      <c r="D22" s="26" t="str">
        <f>IF(DATA!G121&gt;0,INPUT!$D$11,"")</f>
        <v/>
      </c>
      <c r="E22" s="26" t="str">
        <f>IF(DATA!G121&gt;0,INPUT!$F$12,"")</f>
        <v/>
      </c>
      <c r="F22" s="26" t="str">
        <f>IF(DATA!G121&gt;0,INPUT!$D$12,"")</f>
        <v/>
      </c>
      <c r="G22" s="26" t="str">
        <f>ASC(IF(DATA!G121&gt;0,INPUT!$D$13,""))</f>
        <v/>
      </c>
      <c r="H22" s="26" t="str">
        <f>ASC(IF(DATA!G121&gt;0,IF(ISBLANK(INPUT!$D$14),"",INPUT!$D$14),""))</f>
        <v/>
      </c>
      <c r="I22" s="26" t="str">
        <f>IF(DATA!G121&gt;0,DATA!$D$91,"")</f>
        <v/>
      </c>
      <c r="J22" s="26" t="str">
        <f>IF(DATA!G121&gt;0,DATA!$F$91,"")</f>
        <v/>
      </c>
      <c r="K22" s="26" t="str">
        <f>IF(DATA!G121&gt;0,IF(ISBLANK(INPUT!$F$18),"",INPUT!$F$18),"")</f>
        <v/>
      </c>
      <c r="L22" s="26" t="str">
        <f>IF(DATA!G121&gt;0,IF(ISBLANK(INPUT!$L$18),"",INPUT!$L$18),"")</f>
        <v/>
      </c>
      <c r="M22" s="26" t="str">
        <f>IF(DATA!G121&gt;0,DATA!$J$91,"")</f>
        <v/>
      </c>
      <c r="N22" s="26" t="str">
        <f>IF(DATA!G121&gt;0,IF(ISBLANK(INPUT!$D$21),"",INPUT!$D$21),"")</f>
        <v/>
      </c>
      <c r="O22" s="26" t="str">
        <f>IF(DATA!G121&gt;0,DATA!M121,"")</f>
        <v/>
      </c>
      <c r="P22" s="26" t="str">
        <f>IF(DATA!G121&gt;0,DATA!$L$91,"")</f>
        <v/>
      </c>
      <c r="Q22" s="26" t="str">
        <f>IF(DATA!G121&gt;0,IF(DATA!H121,INPUT!$O$18,INPUT!D146),"")</f>
        <v/>
      </c>
      <c r="R22" s="26" t="str">
        <f>IF(DATA!G121&gt;0,IF(DATA!H121,INPUT!$O$21,INPUT!F148),"")</f>
        <v/>
      </c>
      <c r="S22" s="26" t="str">
        <f>IF(DATA!G121&gt;0,IF(DATA!H121,INPUT!$O$20,INPUT!D148),"")</f>
        <v/>
      </c>
      <c r="T22" s="26" t="str">
        <f>ASC(IF(DATA!G121&gt;0,IF(DATA!H121,INPUT!$O$22,INPUT!D149),""))</f>
        <v/>
      </c>
      <c r="U22" s="26" t="str">
        <f>ASC(IF(DATA!G121&gt;0,IF(DATA!H121,INPUT!$O$23,IF(ISBLANK(INPUT!$D$150),"",INPUT!$D$150)),""))</f>
        <v/>
      </c>
      <c r="V22" s="26" t="str">
        <f>IF(DATA!G121&gt;0,IF(DATA!H121,INPUT!$O$19,INPUT!D147),"")</f>
        <v/>
      </c>
      <c r="W22" s="26" t="str">
        <f>IF(DATA!G121&gt;0,IF(ISBLANK(INPUT!$D$24),"",INPUT!$D$24),"")</f>
        <v/>
      </c>
      <c r="X22" s="26" t="str">
        <f>IF(DATA!G121&gt;0,INPUT!$K$7,"")</f>
        <v/>
      </c>
      <c r="Y22" s="26" t="str">
        <f>IF(DATA!G121&gt;0,DATA!$H$91,"")</f>
        <v/>
      </c>
      <c r="Z22" s="26" t="str">
        <f>IF(DATA!G121&gt;0,DATA!G121,"")</f>
        <v/>
      </c>
      <c r="AA22" s="26" t="str">
        <f>IF(DATA!G121&gt;0,INPUT!$U$4,"")</f>
        <v/>
      </c>
      <c r="AB22" s="26" t="str">
        <f>IF(DATA!G121&gt;0,INPUT!$M$1,"")</f>
        <v/>
      </c>
      <c r="AC22" s="26" t="str">
        <f>IF(DATA!G121&gt;0,IF(DATA!H121,"ご注文者と同じ","先様に直接お届け"),"")</f>
        <v/>
      </c>
      <c r="AD22" s="85" t="str">
        <f>IF(DATA!G121&gt;0,INPUT!$J$11,"")</f>
        <v/>
      </c>
      <c r="AE22" s="85" t="str">
        <f>IF(DATA!G121&gt;0,INPUT!$J$12,"")</f>
        <v/>
      </c>
      <c r="AF22" s="85" t="str">
        <f>IF(DATA!G121&gt;0,INPUT!$L$12,"")</f>
        <v/>
      </c>
      <c r="AG22" s="85" t="str">
        <f>IF(DATA!G121&gt;0,INPUT!$J$13,"")</f>
        <v/>
      </c>
      <c r="AH22" s="85" t="str">
        <f>IF(DATA!G121&gt;0,INPUT!$J$14,"")</f>
        <v/>
      </c>
      <c r="AI22" s="154" t="str">
        <f>IF(DATA!G121&gt;0,DATA!$B$93,"")</f>
        <v/>
      </c>
      <c r="AJ22" s="107" t="str">
        <f t="shared" si="0"/>
        <v/>
      </c>
      <c r="AK22" s="107" t="str">
        <f t="shared" si="1"/>
        <v/>
      </c>
    </row>
    <row r="23" spans="1:37" s="86" customFormat="1">
      <c r="A23" s="26" t="str">
        <f>IF(DATA!G122&gt;0,INPUT!$D$9,"")</f>
        <v/>
      </c>
      <c r="B23" s="26" t="str">
        <f>IF(DATA!G122&gt;0,INPUT!$D$10,"")</f>
        <v/>
      </c>
      <c r="C23" s="26" t="str">
        <f>IF(DATA!G122&gt;0,INPUT!$D$15,"")</f>
        <v/>
      </c>
      <c r="D23" s="26" t="str">
        <f>IF(DATA!G122&gt;0,INPUT!$D$11,"")</f>
        <v/>
      </c>
      <c r="E23" s="26" t="str">
        <f>IF(DATA!G122&gt;0,INPUT!$F$12,"")</f>
        <v/>
      </c>
      <c r="F23" s="26" t="str">
        <f>IF(DATA!G122&gt;0,INPUT!$D$12,"")</f>
        <v/>
      </c>
      <c r="G23" s="26" t="str">
        <f>ASC(IF(DATA!G122&gt;0,INPUT!$D$13,""))</f>
        <v/>
      </c>
      <c r="H23" s="26" t="str">
        <f>ASC(IF(DATA!G122&gt;0,IF(ISBLANK(INPUT!$D$14),"",INPUT!$D$14),""))</f>
        <v/>
      </c>
      <c r="I23" s="26" t="str">
        <f>IF(DATA!G122&gt;0,DATA!$D$91,"")</f>
        <v/>
      </c>
      <c r="J23" s="26" t="str">
        <f>IF(DATA!G122&gt;0,DATA!$F$91,"")</f>
        <v/>
      </c>
      <c r="K23" s="26" t="str">
        <f>IF(DATA!G122&gt;0,IF(ISBLANK(INPUT!$F$18),"",INPUT!$F$18),"")</f>
        <v/>
      </c>
      <c r="L23" s="26" t="str">
        <f>IF(DATA!G122&gt;0,IF(ISBLANK(INPUT!$L$18),"",INPUT!$L$18),"")</f>
        <v/>
      </c>
      <c r="M23" s="26" t="str">
        <f>IF(DATA!G122&gt;0,DATA!$J$91,"")</f>
        <v/>
      </c>
      <c r="N23" s="26" t="str">
        <f>IF(DATA!G122&gt;0,IF(ISBLANK(INPUT!$D$21),"",INPUT!$D$21),"")</f>
        <v/>
      </c>
      <c r="O23" s="26" t="str">
        <f>IF(DATA!G122&gt;0,DATA!M122,"")</f>
        <v/>
      </c>
      <c r="P23" s="26" t="str">
        <f>IF(DATA!G122&gt;0,DATA!$L$91,"")</f>
        <v/>
      </c>
      <c r="Q23" s="26" t="str">
        <f>IF(DATA!G122&gt;0,IF(DATA!H122,INPUT!$O$18,INPUT!D152),"")</f>
        <v/>
      </c>
      <c r="R23" s="26" t="str">
        <f>IF(DATA!G122&gt;0,IF(DATA!H122,INPUT!$O$21,INPUT!F154),"")</f>
        <v/>
      </c>
      <c r="S23" s="26" t="str">
        <f>IF(DATA!G122&gt;0,IF(DATA!H122,INPUT!$O$20,INPUT!D154),"")</f>
        <v/>
      </c>
      <c r="T23" s="26" t="str">
        <f>ASC(IF(DATA!G122&gt;0,IF(DATA!H122,INPUT!$O$22,INPUT!D155),""))</f>
        <v/>
      </c>
      <c r="U23" s="26" t="str">
        <f>ASC(IF(DATA!G122&gt;0,IF(DATA!H122,INPUT!$O$23,IF(ISBLANK(INPUT!$D$156),"",INPUT!$D$156)),""))</f>
        <v/>
      </c>
      <c r="V23" s="26" t="str">
        <f>IF(DATA!G122&gt;0,IF(DATA!H122,INPUT!$O$19,INPUT!D153),"")</f>
        <v/>
      </c>
      <c r="W23" s="26" t="str">
        <f>IF(DATA!G122&gt;0,IF(ISBLANK(INPUT!$D$24),"",INPUT!$D$24),"")</f>
        <v/>
      </c>
      <c r="X23" s="26" t="str">
        <f>IF(DATA!G122&gt;0,INPUT!$K$7,"")</f>
        <v/>
      </c>
      <c r="Y23" s="26" t="str">
        <f>IF(DATA!G122&gt;0,DATA!$H$91,"")</f>
        <v/>
      </c>
      <c r="Z23" s="26" t="str">
        <f>IF(DATA!G122&gt;0,DATA!G122,"")</f>
        <v/>
      </c>
      <c r="AA23" s="26" t="str">
        <f>IF(DATA!G122&gt;0,INPUT!$U$4,"")</f>
        <v/>
      </c>
      <c r="AB23" s="26" t="str">
        <f>IF(DATA!G122&gt;0,INPUT!$M$1,"")</f>
        <v/>
      </c>
      <c r="AC23" s="26" t="str">
        <f>IF(DATA!G122&gt;0,IF(DATA!H122,"ご注文者と同じ","先様に直接お届け"),"")</f>
        <v/>
      </c>
      <c r="AD23" s="85" t="str">
        <f>IF(DATA!G122&gt;0,INPUT!$J$11,"")</f>
        <v/>
      </c>
      <c r="AE23" s="85" t="str">
        <f>IF(DATA!G122&gt;0,INPUT!$J$12,"")</f>
        <v/>
      </c>
      <c r="AF23" s="85" t="str">
        <f>IF(DATA!G122&gt;0,INPUT!$L$12,"")</f>
        <v/>
      </c>
      <c r="AG23" s="85" t="str">
        <f>IF(DATA!G122&gt;0,INPUT!$J$13,"")</f>
        <v/>
      </c>
      <c r="AH23" s="85" t="str">
        <f>IF(DATA!G122&gt;0,INPUT!$J$14,"")</f>
        <v/>
      </c>
      <c r="AI23" s="154" t="str">
        <f>IF(DATA!G122&gt;0,DATA!$B$93,"")</f>
        <v/>
      </c>
      <c r="AJ23" s="107" t="str">
        <f t="shared" si="0"/>
        <v/>
      </c>
      <c r="AK23" s="107" t="str">
        <f t="shared" si="1"/>
        <v/>
      </c>
    </row>
    <row r="24" spans="1:37" s="86" customFormat="1">
      <c r="A24" s="26" t="str">
        <f>IF(DATA!G123&gt;0,INPUT!$D$9,"")</f>
        <v/>
      </c>
      <c r="B24" s="26" t="str">
        <f>IF(DATA!G123&gt;0,INPUT!$D$10,"")</f>
        <v/>
      </c>
      <c r="C24" s="26" t="str">
        <f>IF(DATA!G123&gt;0,INPUT!$D$15,"")</f>
        <v/>
      </c>
      <c r="D24" s="26" t="str">
        <f>IF(DATA!G123&gt;0,INPUT!$D$11,"")</f>
        <v/>
      </c>
      <c r="E24" s="26" t="str">
        <f>IF(DATA!G123&gt;0,INPUT!$F$12,"")</f>
        <v/>
      </c>
      <c r="F24" s="26" t="str">
        <f>IF(DATA!G123&gt;0,INPUT!$D$12,"")</f>
        <v/>
      </c>
      <c r="G24" s="26" t="str">
        <f>ASC(IF(DATA!G123&gt;0,INPUT!$D$13,""))</f>
        <v/>
      </c>
      <c r="H24" s="26" t="str">
        <f>ASC(IF(DATA!G123&gt;0,IF(ISBLANK(INPUT!$D$14),"",INPUT!$D$14),""))</f>
        <v/>
      </c>
      <c r="I24" s="26" t="str">
        <f>IF(DATA!G123&gt;0,DATA!$D$91,"")</f>
        <v/>
      </c>
      <c r="J24" s="26" t="str">
        <f>IF(DATA!G123&gt;0,DATA!$F$91,"")</f>
        <v/>
      </c>
      <c r="K24" s="26" t="str">
        <f>IF(DATA!G123&gt;0,IF(ISBLANK(INPUT!$F$18),"",INPUT!$F$18),"")</f>
        <v/>
      </c>
      <c r="L24" s="26" t="str">
        <f>IF(DATA!G123&gt;0,IF(ISBLANK(INPUT!$L$18),"",INPUT!$L$18),"")</f>
        <v/>
      </c>
      <c r="M24" s="26" t="str">
        <f>IF(DATA!G123&gt;0,DATA!$J$91,"")</f>
        <v/>
      </c>
      <c r="N24" s="26" t="str">
        <f>IF(DATA!G123&gt;0,IF(ISBLANK(INPUT!$D$21),"",INPUT!$D$21),"")</f>
        <v/>
      </c>
      <c r="O24" s="26" t="str">
        <f>IF(DATA!G123&gt;0,DATA!M123,"")</f>
        <v/>
      </c>
      <c r="P24" s="26" t="str">
        <f>IF(DATA!G123&gt;0,DATA!$L$91,"")</f>
        <v/>
      </c>
      <c r="Q24" s="26" t="str">
        <f>IF(DATA!G123&gt;0,IF(DATA!H123,INPUT!$O$18,INPUT!D158),"")</f>
        <v/>
      </c>
      <c r="R24" s="26" t="str">
        <f>IF(DATA!G123&gt;0,IF(DATA!H123,INPUT!$O$21,INPUT!F160),"")</f>
        <v/>
      </c>
      <c r="S24" s="26" t="str">
        <f>IF(DATA!G123&gt;0,IF(DATA!H123,INPUT!$O$20,INPUT!D160),"")</f>
        <v/>
      </c>
      <c r="T24" s="26" t="str">
        <f>ASC(IF(DATA!G123&gt;0,IF(DATA!H123,INPUT!$O$22,INPUT!D161),""))</f>
        <v/>
      </c>
      <c r="U24" s="26" t="str">
        <f>ASC(IF(DATA!G123&gt;0,IF(DATA!H123,INPUT!$O$23,IF(ISBLANK(INPUT!$D$162),"",INPUT!$D$162)),""))</f>
        <v/>
      </c>
      <c r="V24" s="26" t="str">
        <f>IF(DATA!G123&gt;0,IF(DATA!H123,INPUT!$O$19,INPUT!D159),"")</f>
        <v/>
      </c>
      <c r="W24" s="26" t="str">
        <f>IF(DATA!G123&gt;0,IF(ISBLANK(INPUT!$D$24),"",INPUT!$D$24),"")</f>
        <v/>
      </c>
      <c r="X24" s="26" t="str">
        <f>IF(DATA!G123&gt;0,INPUT!$K$7,"")</f>
        <v/>
      </c>
      <c r="Y24" s="26" t="str">
        <f>IF(DATA!G123&gt;0,DATA!$H$91,"")</f>
        <v/>
      </c>
      <c r="Z24" s="26" t="str">
        <f>IF(DATA!G123&gt;0,DATA!G123,"")</f>
        <v/>
      </c>
      <c r="AA24" s="26" t="str">
        <f>IF(DATA!G123&gt;0,INPUT!$U$4,"")</f>
        <v/>
      </c>
      <c r="AB24" s="26" t="str">
        <f>IF(DATA!G123&gt;0,INPUT!$M$1,"")</f>
        <v/>
      </c>
      <c r="AC24" s="26" t="str">
        <f>IF(DATA!G123&gt;0,IF(DATA!H123,"ご注文者と同じ","先様に直接お届け"),"")</f>
        <v/>
      </c>
      <c r="AD24" s="85" t="str">
        <f>IF(DATA!G123&gt;0,INPUT!$J$11,"")</f>
        <v/>
      </c>
      <c r="AE24" s="85" t="str">
        <f>IF(DATA!G123&gt;0,INPUT!$J$12,"")</f>
        <v/>
      </c>
      <c r="AF24" s="85" t="str">
        <f>IF(DATA!G123&gt;0,INPUT!$L$12,"")</f>
        <v/>
      </c>
      <c r="AG24" s="85" t="str">
        <f>IF(DATA!G123&gt;0,INPUT!$J$13,"")</f>
        <v/>
      </c>
      <c r="AH24" s="85" t="str">
        <f>IF(DATA!G123&gt;0,INPUT!$J$14,"")</f>
        <v/>
      </c>
      <c r="AI24" s="154" t="str">
        <f>IF(DATA!G123&gt;0,DATA!$B$93,"")</f>
        <v/>
      </c>
      <c r="AJ24" s="107" t="str">
        <f t="shared" si="0"/>
        <v/>
      </c>
      <c r="AK24" s="107" t="str">
        <f t="shared" si="1"/>
        <v/>
      </c>
    </row>
    <row r="25" spans="1:37" s="86" customFormat="1">
      <c r="A25" s="26" t="str">
        <f>IF(DATA!G124&gt;0,INPUT!$D$9,"")</f>
        <v/>
      </c>
      <c r="B25" s="26" t="str">
        <f>IF(DATA!G124&gt;0,INPUT!$D$10,"")</f>
        <v/>
      </c>
      <c r="C25" s="26" t="str">
        <f>IF(DATA!G124&gt;0,INPUT!$D$15,"")</f>
        <v/>
      </c>
      <c r="D25" s="26" t="str">
        <f>IF(DATA!G124&gt;0,INPUT!$D$11,"")</f>
        <v/>
      </c>
      <c r="E25" s="26" t="str">
        <f>IF(DATA!G124&gt;0,INPUT!$F$12,"")</f>
        <v/>
      </c>
      <c r="F25" s="26" t="str">
        <f>IF(DATA!G124&gt;0,INPUT!$D$12,"")</f>
        <v/>
      </c>
      <c r="G25" s="26" t="str">
        <f>ASC(IF(DATA!G124&gt;0,INPUT!$D$13,""))</f>
        <v/>
      </c>
      <c r="H25" s="26" t="str">
        <f>ASC(IF(DATA!G124&gt;0,IF(ISBLANK(INPUT!$D$14),"",INPUT!$D$14),""))</f>
        <v/>
      </c>
      <c r="I25" s="26" t="str">
        <f>IF(DATA!G124&gt;0,DATA!$D$91,"")</f>
        <v/>
      </c>
      <c r="J25" s="26" t="str">
        <f>IF(DATA!G124&gt;0,DATA!$F$91,"")</f>
        <v/>
      </c>
      <c r="K25" s="26" t="str">
        <f>IF(DATA!G124&gt;0,IF(ISBLANK(INPUT!$F$18),"",INPUT!$F$18),"")</f>
        <v/>
      </c>
      <c r="L25" s="26" t="str">
        <f>IF(DATA!G124&gt;0,IF(ISBLANK(INPUT!$L$18),"",INPUT!$L$18),"")</f>
        <v/>
      </c>
      <c r="M25" s="26" t="str">
        <f>IF(DATA!G124&gt;0,DATA!$J$91,"")</f>
        <v/>
      </c>
      <c r="N25" s="26" t="str">
        <f>IF(DATA!G124&gt;0,IF(ISBLANK(INPUT!$D$21),"",INPUT!$D$21),"")</f>
        <v/>
      </c>
      <c r="O25" s="26" t="str">
        <f>IF(DATA!G124&gt;0,DATA!M124,"")</f>
        <v/>
      </c>
      <c r="P25" s="26" t="str">
        <f>IF(DATA!G124&gt;0,DATA!$L$91,"")</f>
        <v/>
      </c>
      <c r="Q25" s="26" t="str">
        <f>IF(DATA!G124&gt;0,IF(DATA!H124,INPUT!$O$18,INPUT!D164),"")</f>
        <v/>
      </c>
      <c r="R25" s="26" t="str">
        <f>IF(DATA!G124&gt;0,IF(DATA!H124,INPUT!$O$21,INPUT!F166),"")</f>
        <v/>
      </c>
      <c r="S25" s="26" t="str">
        <f>IF(DATA!G124&gt;0,IF(DATA!H124,INPUT!$O$20,INPUT!D166),"")</f>
        <v/>
      </c>
      <c r="T25" s="26" t="str">
        <f>ASC(IF(DATA!G124&gt;0,IF(DATA!H124,INPUT!$O$22,INPUT!D167),""))</f>
        <v/>
      </c>
      <c r="U25" s="26" t="str">
        <f>ASC(IF(DATA!G124&gt;0,IF(DATA!H124,INPUT!$O$23,IF(ISBLANK(INPUT!$D$168),"",INPUT!$D$168)),""))</f>
        <v/>
      </c>
      <c r="V25" s="26" t="str">
        <f>IF(DATA!G124&gt;0,IF(DATA!H124,INPUT!$O$19,INPUT!D165),"")</f>
        <v/>
      </c>
      <c r="W25" s="26" t="str">
        <f>IF(DATA!G124&gt;0,IF(ISBLANK(INPUT!$D$24),"",INPUT!$D$24),"")</f>
        <v/>
      </c>
      <c r="X25" s="26" t="str">
        <f>IF(DATA!G124&gt;0,INPUT!$K$7,"")</f>
        <v/>
      </c>
      <c r="Y25" s="26" t="str">
        <f>IF(DATA!G124&gt;0,DATA!$H$91,"")</f>
        <v/>
      </c>
      <c r="Z25" s="26" t="str">
        <f>IF(DATA!G124&gt;0,DATA!G124,"")</f>
        <v/>
      </c>
      <c r="AA25" s="26" t="str">
        <f>IF(DATA!G124&gt;0,INPUT!$U$4,"")</f>
        <v/>
      </c>
      <c r="AB25" s="26" t="str">
        <f>IF(DATA!G124&gt;0,INPUT!$M$1,"")</f>
        <v/>
      </c>
      <c r="AC25" s="26" t="str">
        <f>IF(DATA!G124&gt;0,IF(DATA!H124,"ご注文者と同じ","先様に直接お届け"),"")</f>
        <v/>
      </c>
      <c r="AD25" s="85" t="str">
        <f>IF(DATA!G124&gt;0,INPUT!$J$11,"")</f>
        <v/>
      </c>
      <c r="AE25" s="85" t="str">
        <f>IF(DATA!G124&gt;0,INPUT!$J$12,"")</f>
        <v/>
      </c>
      <c r="AF25" s="85" t="str">
        <f>IF(DATA!G124&gt;0,INPUT!$L$12,"")</f>
        <v/>
      </c>
      <c r="AG25" s="85" t="str">
        <f>IF(DATA!G124&gt;0,INPUT!$J$13,"")</f>
        <v/>
      </c>
      <c r="AH25" s="85" t="str">
        <f>IF(DATA!G124&gt;0,INPUT!$J$14,"")</f>
        <v/>
      </c>
      <c r="AI25" s="154" t="str">
        <f>IF(DATA!G124&gt;0,DATA!$B$93,"")</f>
        <v/>
      </c>
      <c r="AJ25" s="107" t="str">
        <f t="shared" si="0"/>
        <v/>
      </c>
      <c r="AK25" s="107" t="str">
        <f t="shared" si="1"/>
        <v/>
      </c>
    </row>
    <row r="26" spans="1:37" s="86" customFormat="1">
      <c r="A26" s="26" t="str">
        <f>IF(DATA!G125&gt;0,INPUT!$D$9,"")</f>
        <v/>
      </c>
      <c r="B26" s="26" t="str">
        <f>IF(DATA!G125&gt;0,INPUT!$D$10,"")</f>
        <v/>
      </c>
      <c r="C26" s="26" t="str">
        <f>IF(DATA!G125&gt;0,INPUT!$D$15,"")</f>
        <v/>
      </c>
      <c r="D26" s="26" t="str">
        <f>IF(DATA!G125&gt;0,INPUT!$D$11,"")</f>
        <v/>
      </c>
      <c r="E26" s="26" t="str">
        <f>IF(DATA!G125&gt;0,INPUT!$F$12,"")</f>
        <v/>
      </c>
      <c r="F26" s="26" t="str">
        <f>IF(DATA!G125&gt;0,INPUT!$D$12,"")</f>
        <v/>
      </c>
      <c r="G26" s="26" t="str">
        <f>ASC(IF(DATA!G125&gt;0,INPUT!$D$13,""))</f>
        <v/>
      </c>
      <c r="H26" s="26" t="str">
        <f>ASC(IF(DATA!G125&gt;0,IF(ISBLANK(INPUT!$D$14),"",INPUT!$D$14),""))</f>
        <v/>
      </c>
      <c r="I26" s="26" t="str">
        <f>IF(DATA!G125&gt;0,DATA!$D$91,"")</f>
        <v/>
      </c>
      <c r="J26" s="26" t="str">
        <f>IF(DATA!G125&gt;0,DATA!$F$91,"")</f>
        <v/>
      </c>
      <c r="K26" s="26" t="str">
        <f>IF(DATA!G125&gt;0,IF(ISBLANK(INPUT!$F$18),"",INPUT!$F$18),"")</f>
        <v/>
      </c>
      <c r="L26" s="26" t="str">
        <f>IF(DATA!G125&gt;0,IF(ISBLANK(INPUT!$L$18),"",INPUT!$L$18),"")</f>
        <v/>
      </c>
      <c r="M26" s="26" t="str">
        <f>IF(DATA!G125&gt;0,DATA!$J$91,"")</f>
        <v/>
      </c>
      <c r="N26" s="26" t="str">
        <f>IF(DATA!G125&gt;0,IF(ISBLANK(INPUT!$D$21),"",INPUT!$D$21),"")</f>
        <v/>
      </c>
      <c r="O26" s="26" t="str">
        <f>IF(DATA!G125&gt;0,DATA!M125,"")</f>
        <v/>
      </c>
      <c r="P26" s="26" t="str">
        <f>IF(DATA!G125&gt;0,DATA!$L$91,"")</f>
        <v/>
      </c>
      <c r="Q26" s="26" t="str">
        <f>IF(DATA!G125&gt;0,IF(DATA!H125,INPUT!$O$18,INPUT!D170),"")</f>
        <v/>
      </c>
      <c r="R26" s="26" t="str">
        <f>IF(DATA!G125&gt;0,IF(DATA!H125,INPUT!$O$21,INPUT!F172),"")</f>
        <v/>
      </c>
      <c r="S26" s="26" t="str">
        <f>IF(DATA!G125&gt;0,IF(DATA!H125,INPUT!$O$20,INPUT!D172),"")</f>
        <v/>
      </c>
      <c r="T26" s="26" t="str">
        <f>ASC(IF(DATA!G125&gt;0,IF(DATA!H125,INPUT!$O$22,INPUT!D173),""))</f>
        <v/>
      </c>
      <c r="U26" s="26" t="str">
        <f>ASC(IF(DATA!G125&gt;0,IF(DATA!H125,INPUT!$O$23,IF(ISBLANK(INPUT!$D$174),"",INPUT!$D$174)),""))</f>
        <v/>
      </c>
      <c r="V26" s="26" t="str">
        <f>IF(DATA!G125&gt;0,IF(DATA!H125,INPUT!$O$19,INPUT!D171),"")</f>
        <v/>
      </c>
      <c r="W26" s="26" t="str">
        <f>IF(DATA!G125&gt;0,IF(ISBLANK(INPUT!$D$24),"",INPUT!$D$24),"")</f>
        <v/>
      </c>
      <c r="X26" s="26" t="str">
        <f>IF(DATA!G125&gt;0,INPUT!$K$7,"")</f>
        <v/>
      </c>
      <c r="Y26" s="26" t="str">
        <f>IF(DATA!G125&gt;0,DATA!$H$91,"")</f>
        <v/>
      </c>
      <c r="Z26" s="26" t="str">
        <f>IF(DATA!G125&gt;0,DATA!G125,"")</f>
        <v/>
      </c>
      <c r="AA26" s="26" t="str">
        <f>IF(DATA!G125&gt;0,INPUT!$U$4,"")</f>
        <v/>
      </c>
      <c r="AB26" s="26" t="str">
        <f>IF(DATA!G125&gt;0,INPUT!$M$1,"")</f>
        <v/>
      </c>
      <c r="AC26" s="26" t="str">
        <f>IF(DATA!G125&gt;0,IF(DATA!H125,"ご注文者と同じ","先様に直接お届け"),"")</f>
        <v/>
      </c>
      <c r="AD26" s="85" t="str">
        <f>IF(DATA!G125&gt;0,INPUT!$J$11,"")</f>
        <v/>
      </c>
      <c r="AE26" s="85" t="str">
        <f>IF(DATA!G125&gt;0,INPUT!$J$12,"")</f>
        <v/>
      </c>
      <c r="AF26" s="85" t="str">
        <f>IF(DATA!G125&gt;0,INPUT!$L$12,"")</f>
        <v/>
      </c>
      <c r="AG26" s="85" t="str">
        <f>IF(DATA!G125&gt;0,INPUT!$J$13,"")</f>
        <v/>
      </c>
      <c r="AH26" s="85" t="str">
        <f>IF(DATA!G125&gt;0,INPUT!$J$14,"")</f>
        <v/>
      </c>
      <c r="AI26" s="154" t="str">
        <f>IF(DATA!G125&gt;0,DATA!$B$93,"")</f>
        <v/>
      </c>
      <c r="AJ26" s="107" t="str">
        <f t="shared" si="0"/>
        <v/>
      </c>
      <c r="AK26" s="107" t="str">
        <f t="shared" si="1"/>
        <v/>
      </c>
    </row>
    <row r="27" spans="1:37" s="86" customFormat="1">
      <c r="A27" s="26" t="str">
        <f>IF(DATA!G126&gt;0,INPUT!$D$9,"")</f>
        <v/>
      </c>
      <c r="B27" s="26" t="str">
        <f>IF(DATA!G126&gt;0,INPUT!$D$10,"")</f>
        <v/>
      </c>
      <c r="C27" s="26" t="str">
        <f>IF(DATA!G126&gt;0,INPUT!$D$15,"")</f>
        <v/>
      </c>
      <c r="D27" s="26" t="str">
        <f>IF(DATA!G126&gt;0,INPUT!$D$11,"")</f>
        <v/>
      </c>
      <c r="E27" s="26" t="str">
        <f>IF(DATA!G126&gt;0,INPUT!$F$12,"")</f>
        <v/>
      </c>
      <c r="F27" s="26" t="str">
        <f>IF(DATA!G126&gt;0,INPUT!$D$12,"")</f>
        <v/>
      </c>
      <c r="G27" s="26" t="str">
        <f>ASC(IF(DATA!G126&gt;0,INPUT!$D$13,""))</f>
        <v/>
      </c>
      <c r="H27" s="26" t="str">
        <f>ASC(IF(DATA!G126&gt;0,IF(ISBLANK(INPUT!$D$14),"",INPUT!$D$14),""))</f>
        <v/>
      </c>
      <c r="I27" s="26" t="str">
        <f>IF(DATA!G126&gt;0,DATA!$D$91,"")</f>
        <v/>
      </c>
      <c r="J27" s="26" t="str">
        <f>IF(DATA!G126&gt;0,DATA!$F$91,"")</f>
        <v/>
      </c>
      <c r="K27" s="26" t="str">
        <f>IF(DATA!G126&gt;0,IF(ISBLANK(INPUT!$F$18),"",INPUT!$F$18),"")</f>
        <v/>
      </c>
      <c r="L27" s="26" t="str">
        <f>IF(DATA!G126&gt;0,IF(ISBLANK(INPUT!$L$18),"",INPUT!$L$18),"")</f>
        <v/>
      </c>
      <c r="M27" s="26" t="str">
        <f>IF(DATA!G126&gt;0,DATA!$J$91,"")</f>
        <v/>
      </c>
      <c r="N27" s="26" t="str">
        <f>IF(DATA!G126&gt;0,IF(ISBLANK(INPUT!$D$21),"",INPUT!$D$21),"")</f>
        <v/>
      </c>
      <c r="O27" s="26" t="str">
        <f>IF(DATA!G126&gt;0,DATA!M126,"")</f>
        <v/>
      </c>
      <c r="P27" s="26" t="str">
        <f>IF(DATA!G126&gt;0,DATA!$L$91,"")</f>
        <v/>
      </c>
      <c r="Q27" s="26" t="str">
        <f>IF(DATA!G126&gt;0,IF(DATA!H126,INPUT!$O$18,INPUT!D176),"")</f>
        <v/>
      </c>
      <c r="R27" s="26" t="str">
        <f>IF(DATA!G126&gt;0,IF(DATA!H126,INPUT!$O$21,INPUT!F178),"")</f>
        <v/>
      </c>
      <c r="S27" s="26" t="str">
        <f>IF(DATA!G126&gt;0,IF(DATA!H126,INPUT!$O$20,INPUT!D178),"")</f>
        <v/>
      </c>
      <c r="T27" s="26" t="str">
        <f>ASC(IF(DATA!G126&gt;0,IF(DATA!H126,INPUT!$O$22,INPUT!D179),""))</f>
        <v/>
      </c>
      <c r="U27" s="26" t="str">
        <f>ASC(IF(DATA!G126&gt;0,IF(DATA!H126,INPUT!$O$23,IF(ISBLANK(INPUT!$D$180),"",INPUT!$D$180)),""))</f>
        <v/>
      </c>
      <c r="V27" s="26" t="str">
        <f>IF(DATA!G126&gt;0,IF(DATA!H126,INPUT!$O$19,INPUT!D177),"")</f>
        <v/>
      </c>
      <c r="W27" s="26" t="str">
        <f>IF(DATA!G126&gt;0,IF(ISBLANK(INPUT!$D$24),"",INPUT!$D$24),"")</f>
        <v/>
      </c>
      <c r="X27" s="26" t="str">
        <f>IF(DATA!G126&gt;0,INPUT!$K$7,"")</f>
        <v/>
      </c>
      <c r="Y27" s="26" t="str">
        <f>IF(DATA!G126&gt;0,DATA!$H$91,"")</f>
        <v/>
      </c>
      <c r="Z27" s="26" t="str">
        <f>IF(DATA!G126&gt;0,DATA!G126,"")</f>
        <v/>
      </c>
      <c r="AA27" s="26" t="str">
        <f>IF(DATA!G126&gt;0,INPUT!$U$4,"")</f>
        <v/>
      </c>
      <c r="AB27" s="26" t="str">
        <f>IF(DATA!G126&gt;0,INPUT!$M$1,"")</f>
        <v/>
      </c>
      <c r="AC27" s="26" t="str">
        <f>IF(DATA!G126&gt;0,IF(DATA!H126,"ご注文者と同じ","先様に直接お届け"),"")</f>
        <v/>
      </c>
      <c r="AD27" s="85" t="str">
        <f>IF(DATA!G126&gt;0,INPUT!$J$11,"")</f>
        <v/>
      </c>
      <c r="AE27" s="85" t="str">
        <f>IF(DATA!G126&gt;0,INPUT!$J$12,"")</f>
        <v/>
      </c>
      <c r="AF27" s="85" t="str">
        <f>IF(DATA!G126&gt;0,INPUT!$L$12,"")</f>
        <v/>
      </c>
      <c r="AG27" s="85" t="str">
        <f>IF(DATA!G126&gt;0,INPUT!$J$13,"")</f>
        <v/>
      </c>
      <c r="AH27" s="85" t="str">
        <f>IF(DATA!G126&gt;0,INPUT!$J$14,"")</f>
        <v/>
      </c>
      <c r="AI27" s="154" t="str">
        <f>IF(DATA!G126&gt;0,DATA!$B$93,"")</f>
        <v/>
      </c>
      <c r="AJ27" s="107" t="str">
        <f t="shared" si="0"/>
        <v/>
      </c>
      <c r="AK27" s="107" t="str">
        <f t="shared" si="1"/>
        <v/>
      </c>
    </row>
    <row r="28" spans="1:37" s="86" customFormat="1">
      <c r="A28" s="26" t="str">
        <f>IF(DATA!G127&gt;0,INPUT!$D$9,"")</f>
        <v/>
      </c>
      <c r="B28" s="26" t="str">
        <f>IF(DATA!G127&gt;0,INPUT!$D$10,"")</f>
        <v/>
      </c>
      <c r="C28" s="26" t="str">
        <f>IF(DATA!G127&gt;0,INPUT!$D$15,"")</f>
        <v/>
      </c>
      <c r="D28" s="26" t="str">
        <f>IF(DATA!G127&gt;0,INPUT!$D$11,"")</f>
        <v/>
      </c>
      <c r="E28" s="26" t="str">
        <f>IF(DATA!G127&gt;0,INPUT!$F$12,"")</f>
        <v/>
      </c>
      <c r="F28" s="26" t="str">
        <f>IF(DATA!G127&gt;0,INPUT!$D$12,"")</f>
        <v/>
      </c>
      <c r="G28" s="26" t="str">
        <f>ASC(IF(DATA!G127&gt;0,INPUT!$D$13,""))</f>
        <v/>
      </c>
      <c r="H28" s="26" t="str">
        <f>ASC(IF(DATA!G127&gt;0,IF(ISBLANK(INPUT!$D$14),"",INPUT!$D$14),""))</f>
        <v/>
      </c>
      <c r="I28" s="26" t="str">
        <f>IF(DATA!G127&gt;0,DATA!$D$91,"")</f>
        <v/>
      </c>
      <c r="J28" s="26" t="str">
        <f>IF(DATA!G127&gt;0,DATA!$F$91,"")</f>
        <v/>
      </c>
      <c r="K28" s="26" t="str">
        <f>IF(DATA!G127&gt;0,IF(ISBLANK(INPUT!$F$18),"",INPUT!$F$18),"")</f>
        <v/>
      </c>
      <c r="L28" s="26" t="str">
        <f>IF(DATA!G127&gt;0,IF(ISBLANK(INPUT!$L$18),"",INPUT!$L$18),"")</f>
        <v/>
      </c>
      <c r="M28" s="26" t="str">
        <f>IF(DATA!G127&gt;0,DATA!$J$91,"")</f>
        <v/>
      </c>
      <c r="N28" s="26" t="str">
        <f>IF(DATA!G127&gt;0,IF(ISBLANK(INPUT!$D$21),"",INPUT!$D$21),"")</f>
        <v/>
      </c>
      <c r="O28" s="26" t="str">
        <f>IF(DATA!G127&gt;0,DATA!M127,"")</f>
        <v/>
      </c>
      <c r="P28" s="26" t="str">
        <f>IF(DATA!G127&gt;0,DATA!$L$91,"")</f>
        <v/>
      </c>
      <c r="Q28" s="26" t="str">
        <f>IF(DATA!G127&gt;0,IF(DATA!H127,INPUT!$O$18,INPUT!D182),"")</f>
        <v/>
      </c>
      <c r="R28" s="26" t="str">
        <f>IF(DATA!G127&gt;0,IF(DATA!H127,INPUT!$O$21,INPUT!F184),"")</f>
        <v/>
      </c>
      <c r="S28" s="26" t="str">
        <f>IF(DATA!G127&gt;0,IF(DATA!H127,INPUT!$O$20,INPUT!D184),"")</f>
        <v/>
      </c>
      <c r="T28" s="26" t="str">
        <f>ASC(IF(DATA!G127&gt;0,IF(DATA!H127,INPUT!$O$22,INPUT!D185),""))</f>
        <v/>
      </c>
      <c r="U28" s="26" t="str">
        <f>ASC(IF(DATA!G127&gt;0,IF(DATA!H127,INPUT!$O$23,IF(ISBLANK(INPUT!$D$186),"",INPUT!$D$186)),""))</f>
        <v/>
      </c>
      <c r="V28" s="26" t="str">
        <f>IF(DATA!G127&gt;0,IF(DATA!H127,INPUT!$O$19,INPUT!D183),"")</f>
        <v/>
      </c>
      <c r="W28" s="26" t="str">
        <f>IF(DATA!G127&gt;0,IF(ISBLANK(INPUT!$D$24),"",INPUT!$D$24),"")</f>
        <v/>
      </c>
      <c r="X28" s="26" t="str">
        <f>IF(DATA!G127&gt;0,INPUT!$K$7,"")</f>
        <v/>
      </c>
      <c r="Y28" s="26" t="str">
        <f>IF(DATA!G127&gt;0,DATA!$H$91,"")</f>
        <v/>
      </c>
      <c r="Z28" s="26" t="str">
        <f>IF(DATA!G127&gt;0,DATA!G127,"")</f>
        <v/>
      </c>
      <c r="AA28" s="26" t="str">
        <f>IF(DATA!G127&gt;0,INPUT!$U$4,"")</f>
        <v/>
      </c>
      <c r="AB28" s="26" t="str">
        <f>IF(DATA!G127&gt;0,INPUT!$M$1,"")</f>
        <v/>
      </c>
      <c r="AC28" s="26" t="str">
        <f>IF(DATA!G127&gt;0,IF(DATA!H127,"ご注文者と同じ","先様に直接お届け"),"")</f>
        <v/>
      </c>
      <c r="AD28" s="85" t="str">
        <f>IF(DATA!G127&gt;0,INPUT!$J$11,"")</f>
        <v/>
      </c>
      <c r="AE28" s="85" t="str">
        <f>IF(DATA!G127&gt;0,INPUT!$J$12,"")</f>
        <v/>
      </c>
      <c r="AF28" s="85" t="str">
        <f>IF(DATA!G127&gt;0,INPUT!$L$12,"")</f>
        <v/>
      </c>
      <c r="AG28" s="85" t="str">
        <f>IF(DATA!G127&gt;0,INPUT!$J$13,"")</f>
        <v/>
      </c>
      <c r="AH28" s="85" t="str">
        <f>IF(DATA!G127&gt;0,INPUT!$J$14,"")</f>
        <v/>
      </c>
      <c r="AI28" s="154" t="str">
        <f>IF(DATA!G127&gt;0,DATA!$B$93,"")</f>
        <v/>
      </c>
      <c r="AJ28" s="107" t="str">
        <f t="shared" si="0"/>
        <v/>
      </c>
      <c r="AK28" s="107" t="str">
        <f t="shared" si="1"/>
        <v/>
      </c>
    </row>
    <row r="29" spans="1:37" s="86" customFormat="1">
      <c r="A29" s="26" t="str">
        <f>IF(DATA!G128&gt;0,INPUT!$D$9,"")</f>
        <v/>
      </c>
      <c r="B29" s="26" t="str">
        <f>IF(DATA!G128&gt;0,INPUT!$D$10,"")</f>
        <v/>
      </c>
      <c r="C29" s="26" t="str">
        <f>IF(DATA!G128&gt;0,INPUT!$D$15,"")</f>
        <v/>
      </c>
      <c r="D29" s="26" t="str">
        <f>IF(DATA!G128&gt;0,INPUT!$D$11,"")</f>
        <v/>
      </c>
      <c r="E29" s="26" t="str">
        <f>IF(DATA!G128&gt;0,INPUT!$F$12,"")</f>
        <v/>
      </c>
      <c r="F29" s="26" t="str">
        <f>IF(DATA!G128&gt;0,INPUT!$D$12,"")</f>
        <v/>
      </c>
      <c r="G29" s="26" t="str">
        <f>ASC(IF(DATA!G128&gt;0,INPUT!$D$13,""))</f>
        <v/>
      </c>
      <c r="H29" s="26" t="str">
        <f>ASC(IF(DATA!G128&gt;0,IF(ISBLANK(INPUT!$D$14),"",INPUT!$D$14),""))</f>
        <v/>
      </c>
      <c r="I29" s="26" t="str">
        <f>IF(DATA!G128&gt;0,DATA!$D$91,"")</f>
        <v/>
      </c>
      <c r="J29" s="26" t="str">
        <f>IF(DATA!G128&gt;0,DATA!$F$91,"")</f>
        <v/>
      </c>
      <c r="K29" s="26" t="str">
        <f>IF(DATA!G128&gt;0,IF(ISBLANK(INPUT!$F$18),"",INPUT!$F$18),"")</f>
        <v/>
      </c>
      <c r="L29" s="26" t="str">
        <f>IF(DATA!G128&gt;0,IF(ISBLANK(INPUT!$L$18),"",INPUT!$L$18),"")</f>
        <v/>
      </c>
      <c r="M29" s="26" t="str">
        <f>IF(DATA!G128&gt;0,DATA!$J$91,"")</f>
        <v/>
      </c>
      <c r="N29" s="26" t="str">
        <f>IF(DATA!G128&gt;0,IF(ISBLANK(INPUT!$D$21),"",INPUT!$D$21),"")</f>
        <v/>
      </c>
      <c r="O29" s="26" t="str">
        <f>IF(DATA!G128&gt;0,DATA!M128,"")</f>
        <v/>
      </c>
      <c r="P29" s="26" t="str">
        <f>IF(DATA!G128&gt;0,DATA!$L$91,"")</f>
        <v/>
      </c>
      <c r="Q29" s="26" t="str">
        <f>IF(DATA!G128&gt;0,IF(DATA!H128,INPUT!$O$18,INPUT!D188),"")</f>
        <v/>
      </c>
      <c r="R29" s="26" t="str">
        <f>IF(DATA!G128&gt;0,IF(DATA!H128,INPUT!$O$21,INPUT!F190),"")</f>
        <v/>
      </c>
      <c r="S29" s="26" t="str">
        <f>IF(DATA!G128&gt;0,IF(DATA!H128,INPUT!$O$20,INPUT!D190),"")</f>
        <v/>
      </c>
      <c r="T29" s="26" t="str">
        <f>ASC(IF(DATA!G128&gt;0,IF(DATA!H128,INPUT!$O$22,INPUT!D191),""))</f>
        <v/>
      </c>
      <c r="U29" s="26" t="str">
        <f>ASC(IF(DATA!G128&gt;0,IF(DATA!H128,INPUT!$O$23,IF(ISBLANK(INPUT!$D$192),"",INPUT!$D$192)),""))</f>
        <v/>
      </c>
      <c r="V29" s="26" t="str">
        <f>IF(DATA!G128&gt;0,IF(DATA!H128,INPUT!$O$19,INPUT!D189),"")</f>
        <v/>
      </c>
      <c r="W29" s="26" t="str">
        <f>IF(DATA!G128&gt;0,IF(ISBLANK(INPUT!$D$24),"",INPUT!$D$24),"")</f>
        <v/>
      </c>
      <c r="X29" s="26" t="str">
        <f>IF(DATA!G128&gt;0,INPUT!$K$7,"")</f>
        <v/>
      </c>
      <c r="Y29" s="26" t="str">
        <f>IF(DATA!G128&gt;0,DATA!$H$91,"")</f>
        <v/>
      </c>
      <c r="Z29" s="26" t="str">
        <f>IF(DATA!G128&gt;0,DATA!G128,"")</f>
        <v/>
      </c>
      <c r="AA29" s="26" t="str">
        <f>IF(DATA!G128&gt;0,INPUT!$U$4,"")</f>
        <v/>
      </c>
      <c r="AB29" s="26" t="str">
        <f>IF(DATA!G128&gt;0,INPUT!$M$1,"")</f>
        <v/>
      </c>
      <c r="AC29" s="26" t="str">
        <f>IF(DATA!G128&gt;0,IF(DATA!H128,"ご注文者と同じ","先様に直接お届け"),"")</f>
        <v/>
      </c>
      <c r="AD29" s="85" t="str">
        <f>IF(DATA!G128&gt;0,INPUT!$J$11,"")</f>
        <v/>
      </c>
      <c r="AE29" s="85" t="str">
        <f>IF(DATA!G128&gt;0,INPUT!$J$12,"")</f>
        <v/>
      </c>
      <c r="AF29" s="85" t="str">
        <f>IF(DATA!G128&gt;0,INPUT!$L$12,"")</f>
        <v/>
      </c>
      <c r="AG29" s="85" t="str">
        <f>IF(DATA!G128&gt;0,INPUT!$J$13,"")</f>
        <v/>
      </c>
      <c r="AH29" s="85" t="str">
        <f>IF(DATA!G128&gt;0,INPUT!$J$14,"")</f>
        <v/>
      </c>
      <c r="AI29" s="154" t="str">
        <f>IF(DATA!G128&gt;0,DATA!$B$93,"")</f>
        <v/>
      </c>
      <c r="AJ29" s="107" t="str">
        <f t="shared" si="0"/>
        <v/>
      </c>
      <c r="AK29" s="107" t="str">
        <f t="shared" si="1"/>
        <v/>
      </c>
    </row>
    <row r="30" spans="1:37" s="86" customFormat="1">
      <c r="A30" s="26" t="str">
        <f>IF(DATA!G129&gt;0,INPUT!$D$9,"")</f>
        <v/>
      </c>
      <c r="B30" s="26" t="str">
        <f>IF(DATA!G129&gt;0,INPUT!$D$10,"")</f>
        <v/>
      </c>
      <c r="C30" s="26" t="str">
        <f>IF(DATA!G129&gt;0,INPUT!$D$15,"")</f>
        <v/>
      </c>
      <c r="D30" s="26" t="str">
        <f>IF(DATA!G129&gt;0,INPUT!$D$11,"")</f>
        <v/>
      </c>
      <c r="E30" s="26" t="str">
        <f>IF(DATA!G129&gt;0,INPUT!$F$12,"")</f>
        <v/>
      </c>
      <c r="F30" s="26" t="str">
        <f>IF(DATA!G129&gt;0,INPUT!$D$12,"")</f>
        <v/>
      </c>
      <c r="G30" s="26" t="str">
        <f>ASC(IF(DATA!G129&gt;0,INPUT!$D$13,""))</f>
        <v/>
      </c>
      <c r="H30" s="26" t="str">
        <f>ASC(IF(DATA!G129&gt;0,IF(ISBLANK(INPUT!$D$14),"",INPUT!$D$14),""))</f>
        <v/>
      </c>
      <c r="I30" s="26" t="str">
        <f>IF(DATA!G129&gt;0,DATA!$D$91,"")</f>
        <v/>
      </c>
      <c r="J30" s="26" t="str">
        <f>IF(DATA!G129&gt;0,DATA!$F$91,"")</f>
        <v/>
      </c>
      <c r="K30" s="26" t="str">
        <f>IF(DATA!G129&gt;0,IF(ISBLANK(INPUT!$F$18),"",INPUT!$F$18),"")</f>
        <v/>
      </c>
      <c r="L30" s="26" t="str">
        <f>IF(DATA!G129&gt;0,IF(ISBLANK(INPUT!$L$18),"",INPUT!$L$18),"")</f>
        <v/>
      </c>
      <c r="M30" s="26" t="str">
        <f>IF(DATA!G129&gt;0,DATA!$J$91,"")</f>
        <v/>
      </c>
      <c r="N30" s="26" t="str">
        <f>IF(DATA!G129&gt;0,IF(ISBLANK(INPUT!$D$21),"",INPUT!$D$21),"")</f>
        <v/>
      </c>
      <c r="O30" s="26" t="str">
        <f>IF(DATA!G129&gt;0,DATA!M129,"")</f>
        <v/>
      </c>
      <c r="P30" s="26" t="str">
        <f>IF(DATA!G129&gt;0,DATA!$L$91,"")</f>
        <v/>
      </c>
      <c r="Q30" s="26" t="str">
        <f>IF(DATA!G129&gt;0,IF(DATA!H129,INPUT!$O$18,INPUT!D194),"")</f>
        <v/>
      </c>
      <c r="R30" s="26" t="str">
        <f>IF(DATA!G129&gt;0,IF(DATA!H129,INPUT!$O$21,INPUT!F196),"")</f>
        <v/>
      </c>
      <c r="S30" s="26" t="str">
        <f>IF(DATA!G129&gt;0,IF(DATA!H129,INPUT!$O$20,INPUT!D196),"")</f>
        <v/>
      </c>
      <c r="T30" s="26" t="str">
        <f>ASC(IF(DATA!G129&gt;0,IF(DATA!H129,INPUT!$O$22,INPUT!D197),""))</f>
        <v/>
      </c>
      <c r="U30" s="26" t="str">
        <f>ASC(IF(DATA!G129&gt;0,IF(DATA!H129,INPUT!$O$23,IF(ISBLANK(INPUT!$D$198),"",INPUT!$D$198)),""))</f>
        <v/>
      </c>
      <c r="V30" s="26" t="str">
        <f>IF(DATA!G129&gt;0,IF(DATA!H129,INPUT!$O$19,INPUT!D195),"")</f>
        <v/>
      </c>
      <c r="W30" s="26" t="str">
        <f>IF(DATA!G129&gt;0,IF(ISBLANK(INPUT!$D$24),"",INPUT!$D$24),"")</f>
        <v/>
      </c>
      <c r="X30" s="26" t="str">
        <f>IF(DATA!G129&gt;0,INPUT!$K$7,"")</f>
        <v/>
      </c>
      <c r="Y30" s="26" t="str">
        <f>IF(DATA!G129&gt;0,DATA!$H$91,"")</f>
        <v/>
      </c>
      <c r="Z30" s="26" t="str">
        <f>IF(DATA!G129&gt;0,DATA!G129,"")</f>
        <v/>
      </c>
      <c r="AA30" s="26" t="str">
        <f>IF(DATA!G129&gt;0,INPUT!$U$4,"")</f>
        <v/>
      </c>
      <c r="AB30" s="26" t="str">
        <f>IF(DATA!G129&gt;0,INPUT!$M$1,"")</f>
        <v/>
      </c>
      <c r="AC30" s="26" t="str">
        <f>IF(DATA!G129&gt;0,IF(DATA!H129,"ご注文者と同じ","先様に直接お届け"),"")</f>
        <v/>
      </c>
      <c r="AD30" s="85" t="str">
        <f>IF(DATA!G129&gt;0,INPUT!$J$11,"")</f>
        <v/>
      </c>
      <c r="AE30" s="85" t="str">
        <f>IF(DATA!G129&gt;0,INPUT!$J$12,"")</f>
        <v/>
      </c>
      <c r="AF30" s="85" t="str">
        <f>IF(DATA!G129&gt;0,INPUT!$L$12,"")</f>
        <v/>
      </c>
      <c r="AG30" s="85" t="str">
        <f>IF(DATA!G129&gt;0,INPUT!$J$13,"")</f>
        <v/>
      </c>
      <c r="AH30" s="85" t="str">
        <f>IF(DATA!G129&gt;0,INPUT!$J$14,"")</f>
        <v/>
      </c>
      <c r="AI30" s="154" t="str">
        <f>IF(DATA!G129&gt;0,DATA!$B$93,"")</f>
        <v/>
      </c>
      <c r="AJ30" s="107" t="str">
        <f t="shared" si="0"/>
        <v/>
      </c>
      <c r="AK30" s="107" t="str">
        <f t="shared" si="1"/>
        <v/>
      </c>
    </row>
    <row r="31" spans="1:37" s="86" customFormat="1">
      <c r="A31" s="26" t="str">
        <f>IF(DATA!G130&gt;0,INPUT!$D$9,"")</f>
        <v/>
      </c>
      <c r="B31" s="26" t="str">
        <f>IF(DATA!G130&gt;0,INPUT!$D$10,"")</f>
        <v/>
      </c>
      <c r="C31" s="26" t="str">
        <f>IF(DATA!G130&gt;0,INPUT!$D$15,"")</f>
        <v/>
      </c>
      <c r="D31" s="26" t="str">
        <f>IF(DATA!G130&gt;0,INPUT!$D$11,"")</f>
        <v/>
      </c>
      <c r="E31" s="26" t="str">
        <f>IF(DATA!G130&gt;0,INPUT!$F$12,"")</f>
        <v/>
      </c>
      <c r="F31" s="26" t="str">
        <f>IF(DATA!G130&gt;0,INPUT!$D$12,"")</f>
        <v/>
      </c>
      <c r="G31" s="26" t="str">
        <f>ASC(IF(DATA!G130&gt;0,INPUT!$D$13,""))</f>
        <v/>
      </c>
      <c r="H31" s="26" t="str">
        <f>ASC(IF(DATA!G130&gt;0,IF(ISBLANK(INPUT!$D$14),"",INPUT!$D$14),""))</f>
        <v/>
      </c>
      <c r="I31" s="26" t="str">
        <f>IF(DATA!G130&gt;0,DATA!$D$91,"")</f>
        <v/>
      </c>
      <c r="J31" s="26" t="str">
        <f>IF(DATA!G130&gt;0,DATA!$F$91,"")</f>
        <v/>
      </c>
      <c r="K31" s="26" t="str">
        <f>IF(DATA!G130&gt;0,IF(ISBLANK(INPUT!$F$18),"",INPUT!$F$18),"")</f>
        <v/>
      </c>
      <c r="L31" s="26" t="str">
        <f>IF(DATA!G130&gt;0,IF(ISBLANK(INPUT!$L$18),"",INPUT!$L$18),"")</f>
        <v/>
      </c>
      <c r="M31" s="26" t="str">
        <f>IF(DATA!G130&gt;0,DATA!$J$91,"")</f>
        <v/>
      </c>
      <c r="N31" s="26" t="str">
        <f>IF(DATA!G130&gt;0,IF(ISBLANK(INPUT!$D$21),"",INPUT!$D$21),"")</f>
        <v/>
      </c>
      <c r="O31" s="26" t="str">
        <f>IF(DATA!G130&gt;0,DATA!M130,"")</f>
        <v/>
      </c>
      <c r="P31" s="26" t="str">
        <f>IF(DATA!G130&gt;0,DATA!$L$91,"")</f>
        <v/>
      </c>
      <c r="Q31" s="26" t="str">
        <f>IF(DATA!G130&gt;0,IF(DATA!H130,INPUT!$O$18,INPUT!D200),"")</f>
        <v/>
      </c>
      <c r="R31" s="26" t="str">
        <f>IF(DATA!G130&gt;0,IF(DATA!H130,INPUT!$O$21,INPUT!F202),"")</f>
        <v/>
      </c>
      <c r="S31" s="26" t="str">
        <f>IF(DATA!G130&gt;0,IF(DATA!H130,INPUT!$O$20,INPUT!D202),"")</f>
        <v/>
      </c>
      <c r="T31" s="26" t="str">
        <f>ASC(IF(DATA!G130&gt;0,IF(DATA!H130,INPUT!$O$22,INPUT!D203),""))</f>
        <v/>
      </c>
      <c r="U31" s="26" t="str">
        <f>ASC(IF(DATA!G130&gt;0,IF(DATA!H130,INPUT!$O$23,IF(ISBLANK(INPUT!$D$204),"",INPUT!$D$204)),""))</f>
        <v/>
      </c>
      <c r="V31" s="26" t="str">
        <f>IF(DATA!G130&gt;0,IF(DATA!H130,INPUT!$O$19,INPUT!D201),"")</f>
        <v/>
      </c>
      <c r="W31" s="26" t="str">
        <f>IF(DATA!G130&gt;0,IF(ISBLANK(INPUT!$D$24),"",INPUT!$D$24),"")</f>
        <v/>
      </c>
      <c r="X31" s="26" t="str">
        <f>IF(DATA!G130&gt;0,INPUT!$K$7,"")</f>
        <v/>
      </c>
      <c r="Y31" s="26" t="str">
        <f>IF(DATA!G130&gt;0,DATA!$H$91,"")</f>
        <v/>
      </c>
      <c r="Z31" s="26" t="str">
        <f>IF(DATA!G130&gt;0,DATA!G130,"")</f>
        <v/>
      </c>
      <c r="AA31" s="26" t="str">
        <f>IF(DATA!G130&gt;0,INPUT!$U$4,"")</f>
        <v/>
      </c>
      <c r="AB31" s="26" t="str">
        <f>IF(DATA!G130&gt;0,INPUT!$M$1,"")</f>
        <v/>
      </c>
      <c r="AC31" s="26" t="str">
        <f>IF(DATA!G130&gt;0,IF(DATA!H130,"ご注文者と同じ","先様に直接お届け"),"")</f>
        <v/>
      </c>
      <c r="AD31" s="85" t="str">
        <f>IF(DATA!G130&gt;0,INPUT!$J$11,"")</f>
        <v/>
      </c>
      <c r="AE31" s="85" t="str">
        <f>IF(DATA!G130&gt;0,INPUT!$J$12,"")</f>
        <v/>
      </c>
      <c r="AF31" s="85" t="str">
        <f>IF(DATA!G130&gt;0,INPUT!$L$12,"")</f>
        <v/>
      </c>
      <c r="AG31" s="85" t="str">
        <f>IF(DATA!G130&gt;0,INPUT!$J$13,"")</f>
        <v/>
      </c>
      <c r="AH31" s="85" t="str">
        <f>IF(DATA!G130&gt;0,INPUT!$J$14,"")</f>
        <v/>
      </c>
      <c r="AI31" s="154" t="str">
        <f>IF(DATA!G130&gt;0,DATA!$B$93,"")</f>
        <v/>
      </c>
      <c r="AJ31" s="107" t="str">
        <f t="shared" si="0"/>
        <v/>
      </c>
      <c r="AK31" s="107" t="str">
        <f t="shared" si="1"/>
        <v/>
      </c>
    </row>
    <row r="32" spans="1:37" s="86" customFormat="1">
      <c r="A32" s="26" t="str">
        <f>IF(DATA!G131&gt;0,INPUT!$D$9,"")</f>
        <v/>
      </c>
      <c r="B32" s="26" t="str">
        <f>IF(DATA!G131&gt;0,INPUT!$D$10,"")</f>
        <v/>
      </c>
      <c r="C32" s="26" t="str">
        <f>IF(DATA!G131&gt;0,INPUT!$D$15,"")</f>
        <v/>
      </c>
      <c r="D32" s="26" t="str">
        <f>IF(DATA!G131&gt;0,INPUT!$D$11,"")</f>
        <v/>
      </c>
      <c r="E32" s="26" t="str">
        <f>IF(DATA!G131&gt;0,INPUT!$F$12,"")</f>
        <v/>
      </c>
      <c r="F32" s="26" t="str">
        <f>IF(DATA!G131&gt;0,INPUT!$D$12,"")</f>
        <v/>
      </c>
      <c r="G32" s="26" t="str">
        <f>ASC(IF(DATA!G131&gt;0,INPUT!$D$13,""))</f>
        <v/>
      </c>
      <c r="H32" s="26" t="str">
        <f>ASC(IF(DATA!G131&gt;0,IF(ISBLANK(INPUT!$D$14),"",INPUT!$D$14),""))</f>
        <v/>
      </c>
      <c r="I32" s="26" t="str">
        <f>IF(DATA!G131&gt;0,DATA!$D$91,"")</f>
        <v/>
      </c>
      <c r="J32" s="26" t="str">
        <f>IF(DATA!G131&gt;0,DATA!$F$91,"")</f>
        <v/>
      </c>
      <c r="K32" s="26" t="str">
        <f>IF(DATA!G131&gt;0,IF(ISBLANK(INPUT!$F$18),"",INPUT!$F$18),"")</f>
        <v/>
      </c>
      <c r="L32" s="26" t="str">
        <f>IF(DATA!G131&gt;0,IF(ISBLANK(INPUT!$L$18),"",INPUT!$L$18),"")</f>
        <v/>
      </c>
      <c r="M32" s="26" t="str">
        <f>IF(DATA!G131&gt;0,DATA!$J$91,"")</f>
        <v/>
      </c>
      <c r="N32" s="26" t="str">
        <f>IF(DATA!G131&gt;0,IF(ISBLANK(INPUT!$D$21),"",INPUT!$D$21),"")</f>
        <v/>
      </c>
      <c r="O32" s="26" t="str">
        <f>IF(DATA!G131&gt;0,DATA!M131,"")</f>
        <v/>
      </c>
      <c r="P32" s="26" t="str">
        <f>IF(DATA!G131&gt;0,DATA!$L$91,"")</f>
        <v/>
      </c>
      <c r="Q32" s="26" t="str">
        <f>IF(DATA!G131&gt;0,IF(DATA!H131,INPUT!$O$18,INPUT!D206),"")</f>
        <v/>
      </c>
      <c r="R32" s="26" t="str">
        <f>IF(DATA!G131&gt;0,IF(DATA!H131,INPUT!$O$21,INPUT!F208),"")</f>
        <v/>
      </c>
      <c r="S32" s="26" t="str">
        <f>IF(DATA!G131&gt;0,IF(DATA!H131,INPUT!$O$20,INPUT!D208),"")</f>
        <v/>
      </c>
      <c r="T32" s="26" t="str">
        <f>ASC(IF(DATA!G131&gt;0,IF(DATA!H131,INPUT!$O$22,INPUT!D209),""))</f>
        <v/>
      </c>
      <c r="U32" s="26" t="str">
        <f>ASC(IF(DATA!G131&gt;0,IF(DATA!H131,INPUT!$O$23,IF(ISBLANK(INPUT!$D$210),"",INPUT!$D$210)),""))</f>
        <v/>
      </c>
      <c r="V32" s="26" t="str">
        <f>IF(DATA!G131&gt;0,IF(DATA!H131,INPUT!$O$19,INPUT!D207),"")</f>
        <v/>
      </c>
      <c r="W32" s="26" t="str">
        <f>IF(DATA!G131&gt;0,IF(ISBLANK(INPUT!$D$24),"",INPUT!$D$24),"")</f>
        <v/>
      </c>
      <c r="X32" s="26" t="str">
        <f>IF(DATA!G131&gt;0,INPUT!$K$7,"")</f>
        <v/>
      </c>
      <c r="Y32" s="26" t="str">
        <f>IF(DATA!G131&gt;0,DATA!$H$91,"")</f>
        <v/>
      </c>
      <c r="Z32" s="26" t="str">
        <f>IF(DATA!G131&gt;0,DATA!G131,"")</f>
        <v/>
      </c>
      <c r="AA32" s="26" t="str">
        <f>IF(DATA!G131&gt;0,INPUT!$U$4,"")</f>
        <v/>
      </c>
      <c r="AB32" s="26" t="str">
        <f>IF(DATA!G131&gt;0,INPUT!$M$1,"")</f>
        <v/>
      </c>
      <c r="AC32" s="26" t="str">
        <f>IF(DATA!G131&gt;0,IF(DATA!H131,"ご注文者と同じ","先様に直接お届け"),"")</f>
        <v/>
      </c>
      <c r="AD32" s="85" t="str">
        <f>IF(DATA!G131&gt;0,INPUT!$J$11,"")</f>
        <v/>
      </c>
      <c r="AE32" s="85" t="str">
        <f>IF(DATA!G131&gt;0,INPUT!$J$12,"")</f>
        <v/>
      </c>
      <c r="AF32" s="85" t="str">
        <f>IF(DATA!G131&gt;0,INPUT!$L$12,"")</f>
        <v/>
      </c>
      <c r="AG32" s="85" t="str">
        <f>IF(DATA!G131&gt;0,INPUT!$J$13,"")</f>
        <v/>
      </c>
      <c r="AH32" s="85" t="str">
        <f>IF(DATA!G131&gt;0,INPUT!$J$14,"")</f>
        <v/>
      </c>
      <c r="AI32" s="154" t="str">
        <f>IF(DATA!G131&gt;0,DATA!$B$93,"")</f>
        <v/>
      </c>
      <c r="AJ32" s="107" t="str">
        <f t="shared" si="0"/>
        <v/>
      </c>
      <c r="AK32" s="107" t="str">
        <f t="shared" si="1"/>
        <v/>
      </c>
    </row>
    <row r="33" spans="1:38" s="86" customFormat="1">
      <c r="A33" s="26" t="str">
        <f>IF(DATA!G132&gt;0,INPUT!$D$9,"")</f>
        <v/>
      </c>
      <c r="B33" s="26" t="str">
        <f>IF(DATA!G132&gt;0,INPUT!$D$10,"")</f>
        <v/>
      </c>
      <c r="C33" s="26" t="str">
        <f>IF(DATA!G132&gt;0,INPUT!$D$15,"")</f>
        <v/>
      </c>
      <c r="D33" s="26" t="str">
        <f>IF(DATA!G132&gt;0,INPUT!$D$11,"")</f>
        <v/>
      </c>
      <c r="E33" s="26" t="str">
        <f>IF(DATA!G132&gt;0,INPUT!$F$12,"")</f>
        <v/>
      </c>
      <c r="F33" s="26" t="str">
        <f>IF(DATA!G132&gt;0,INPUT!$D$12,"")</f>
        <v/>
      </c>
      <c r="G33" s="26" t="str">
        <f>ASC(IF(DATA!G132&gt;0,INPUT!$D$13,""))</f>
        <v/>
      </c>
      <c r="H33" s="26" t="str">
        <f>ASC(IF(DATA!G132&gt;0,IF(ISBLANK(INPUT!$D$14),"",INPUT!$D$14),""))</f>
        <v/>
      </c>
      <c r="I33" s="26" t="str">
        <f>IF(DATA!G132&gt;0,DATA!$D$91,"")</f>
        <v/>
      </c>
      <c r="J33" s="26" t="str">
        <f>IF(DATA!G132&gt;0,DATA!$F$91,"")</f>
        <v/>
      </c>
      <c r="K33" s="26" t="str">
        <f>IF(DATA!G132&gt;0,IF(ISBLANK(INPUT!$F$18),"",INPUT!$F$18),"")</f>
        <v/>
      </c>
      <c r="L33" s="26" t="str">
        <f>IF(DATA!G132&gt;0,IF(ISBLANK(INPUT!$L$18),"",INPUT!$L$18),"")</f>
        <v/>
      </c>
      <c r="M33" s="26" t="str">
        <f>IF(DATA!G132&gt;0,DATA!$J$91,"")</f>
        <v/>
      </c>
      <c r="N33" s="26" t="str">
        <f>IF(DATA!G132&gt;0,IF(ISBLANK(INPUT!$D$21),"",INPUT!$D$21),"")</f>
        <v/>
      </c>
      <c r="O33" s="26" t="str">
        <f>IF(DATA!G132&gt;0,DATA!M132,"")</f>
        <v/>
      </c>
      <c r="P33" s="26" t="str">
        <f>IF(DATA!G132&gt;0,DATA!$L$91,"")</f>
        <v/>
      </c>
      <c r="Q33" s="26" t="str">
        <f>IF(DATA!G132&gt;0,IF(DATA!H132,INPUT!$O$18,INPUT!D212),"")</f>
        <v/>
      </c>
      <c r="R33" s="26" t="str">
        <f>IF(DATA!G132&gt;0,IF(DATA!H132,INPUT!$O$21,INPUT!F214),"")</f>
        <v/>
      </c>
      <c r="S33" s="26" t="str">
        <f>IF(DATA!G132&gt;0,IF(DATA!H132,INPUT!$O$20,INPUT!D214),"")</f>
        <v/>
      </c>
      <c r="T33" s="26" t="str">
        <f>ASC(IF(DATA!G132&gt;0,IF(DATA!H132,INPUT!$O$22,INPUT!D215),""))</f>
        <v/>
      </c>
      <c r="U33" s="26" t="str">
        <f>ASC(IF(DATA!G132&gt;0,IF(DATA!H132,INPUT!$O$23,IF(ISBLANK(INPUT!$D$216),"",INPUT!$D$216)),""))</f>
        <v/>
      </c>
      <c r="V33" s="26" t="str">
        <f>IF(DATA!G132&gt;0,IF(DATA!H132,INPUT!$O$19,INPUT!D213),"")</f>
        <v/>
      </c>
      <c r="W33" s="26" t="str">
        <f>IF(DATA!G132&gt;0,IF(ISBLANK(INPUT!$D$24),"",INPUT!$D$24),"")</f>
        <v/>
      </c>
      <c r="X33" s="26" t="str">
        <f>IF(DATA!G132&gt;0,INPUT!$K$7,"")</f>
        <v/>
      </c>
      <c r="Y33" s="26" t="str">
        <f>IF(DATA!G132&gt;0,DATA!$H$91,"")</f>
        <v/>
      </c>
      <c r="Z33" s="26" t="str">
        <f>IF(DATA!G132&gt;0,DATA!G132,"")</f>
        <v/>
      </c>
      <c r="AA33" s="26" t="str">
        <f>IF(DATA!G132&gt;0,INPUT!$U$4,"")</f>
        <v/>
      </c>
      <c r="AB33" s="26" t="str">
        <f>IF(DATA!G132&gt;0,INPUT!$M$1,"")</f>
        <v/>
      </c>
      <c r="AC33" s="26" t="str">
        <f>IF(DATA!G132&gt;0,IF(DATA!H132,"ご注文者と同じ","先様に直接お届け"),"")</f>
        <v/>
      </c>
      <c r="AD33" s="85" t="str">
        <f>IF(DATA!G132&gt;0,INPUT!$J$11,"")</f>
        <v/>
      </c>
      <c r="AE33" s="85" t="str">
        <f>IF(DATA!G132&gt;0,INPUT!$J$12,"")</f>
        <v/>
      </c>
      <c r="AF33" s="85" t="str">
        <f>IF(DATA!G132&gt;0,INPUT!$L$12,"")</f>
        <v/>
      </c>
      <c r="AG33" s="85" t="str">
        <f>IF(DATA!G132&gt;0,INPUT!$J$13,"")</f>
        <v/>
      </c>
      <c r="AH33" s="85" t="str">
        <f>IF(DATA!G132&gt;0,INPUT!$J$14,"")</f>
        <v/>
      </c>
      <c r="AI33" s="154" t="str">
        <f>IF(DATA!G132&gt;0,DATA!$B$93,"")</f>
        <v/>
      </c>
      <c r="AJ33" s="107" t="str">
        <f t="shared" si="0"/>
        <v/>
      </c>
      <c r="AK33" s="107" t="str">
        <f t="shared" si="1"/>
        <v/>
      </c>
    </row>
    <row r="34" spans="1:38" s="86" customFormat="1">
      <c r="A34" s="26" t="str">
        <f>IF(DATA!G133&gt;0,INPUT!$D$9,"")</f>
        <v/>
      </c>
      <c r="B34" s="26" t="str">
        <f>IF(DATA!G133&gt;0,INPUT!$D$10,"")</f>
        <v/>
      </c>
      <c r="C34" s="26" t="str">
        <f>IF(DATA!G133&gt;0,INPUT!$D$15,"")</f>
        <v/>
      </c>
      <c r="D34" s="26" t="str">
        <f>IF(DATA!G133&gt;0,INPUT!$D$11,"")</f>
        <v/>
      </c>
      <c r="E34" s="26" t="str">
        <f>IF(DATA!G133&gt;0,INPUT!$F$12,"")</f>
        <v/>
      </c>
      <c r="F34" s="26" t="str">
        <f>IF(DATA!G133&gt;0,INPUT!$D$12,"")</f>
        <v/>
      </c>
      <c r="G34" s="26" t="str">
        <f>ASC(IF(DATA!G133&gt;0,INPUT!$D$13,""))</f>
        <v/>
      </c>
      <c r="H34" s="26" t="str">
        <f>ASC(IF(DATA!G133&gt;0,IF(ISBLANK(INPUT!$D$14),"",INPUT!$D$14),""))</f>
        <v/>
      </c>
      <c r="I34" s="26" t="str">
        <f>IF(DATA!G133&gt;0,DATA!$D$91,"")</f>
        <v/>
      </c>
      <c r="J34" s="26" t="str">
        <f>IF(DATA!G133&gt;0,DATA!$F$91,"")</f>
        <v/>
      </c>
      <c r="K34" s="26" t="str">
        <f>IF(DATA!G133&gt;0,IF(ISBLANK(INPUT!$F$18),"",INPUT!$F$18),"")</f>
        <v/>
      </c>
      <c r="L34" s="26" t="str">
        <f>IF(DATA!G133&gt;0,IF(ISBLANK(INPUT!$L$18),"",INPUT!$L$18),"")</f>
        <v/>
      </c>
      <c r="M34" s="26" t="str">
        <f>IF(DATA!G133&gt;0,DATA!$J$91,"")</f>
        <v/>
      </c>
      <c r="N34" s="26" t="str">
        <f>IF(DATA!G133&gt;0,IF(ISBLANK(INPUT!$D$21),"",INPUT!$D$21),"")</f>
        <v/>
      </c>
      <c r="O34" s="26" t="str">
        <f>IF(DATA!G133&gt;0,DATA!M133,"")</f>
        <v/>
      </c>
      <c r="P34" s="26" t="str">
        <f>IF(DATA!G133&gt;0,DATA!$L$91,"")</f>
        <v/>
      </c>
      <c r="Q34" s="26" t="str">
        <f>IF(DATA!G133&gt;0,IF(DATA!H133,INPUT!$O$18,INPUT!D218),"")</f>
        <v/>
      </c>
      <c r="R34" s="26" t="str">
        <f>IF(DATA!G133&gt;0,IF(DATA!H133,INPUT!$O$21,INPUT!F220),"")</f>
        <v/>
      </c>
      <c r="S34" s="26" t="str">
        <f>IF(DATA!G133&gt;0,IF(DATA!H133,INPUT!$O$20,INPUT!D220),"")</f>
        <v/>
      </c>
      <c r="T34" s="26" t="str">
        <f>ASC(IF(DATA!G133&gt;0,IF(DATA!H133,INPUT!$O$22,INPUT!D221),""))</f>
        <v/>
      </c>
      <c r="U34" s="26" t="str">
        <f>ASC(IF(DATA!G133&gt;0,IF(DATA!H133,INPUT!$O$23,IF(ISBLANK(INPUT!$D$222),"",INPUT!$D$222)),""))</f>
        <v/>
      </c>
      <c r="V34" s="26" t="str">
        <f>IF(DATA!G133&gt;0,IF(DATA!H133,INPUT!$O$19,INPUT!D219),"")</f>
        <v/>
      </c>
      <c r="W34" s="26" t="str">
        <f>IF(DATA!G133&gt;0,IF(ISBLANK(INPUT!$D$24),"",INPUT!$D$24),"")</f>
        <v/>
      </c>
      <c r="X34" s="26" t="str">
        <f>IF(DATA!G133&gt;0,INPUT!$K$7,"")</f>
        <v/>
      </c>
      <c r="Y34" s="26" t="str">
        <f>IF(DATA!G133&gt;0,DATA!$H$91,"")</f>
        <v/>
      </c>
      <c r="Z34" s="26" t="str">
        <f>IF(DATA!G133&gt;0,DATA!G133,"")</f>
        <v/>
      </c>
      <c r="AA34" s="26" t="str">
        <f>IF(DATA!G133&gt;0,INPUT!$U$4,"")</f>
        <v/>
      </c>
      <c r="AB34" s="26" t="str">
        <f>IF(DATA!G133&gt;0,INPUT!$M$1,"")</f>
        <v/>
      </c>
      <c r="AC34" s="26" t="str">
        <f>IF(DATA!G133&gt;0,IF(DATA!H133,"ご注文者と同じ","先様に直接お届け"),"")</f>
        <v/>
      </c>
      <c r="AD34" s="85" t="str">
        <f>IF(DATA!G133&gt;0,INPUT!$J$11,"")</f>
        <v/>
      </c>
      <c r="AE34" s="85" t="str">
        <f>IF(DATA!G133&gt;0,INPUT!$J$12,"")</f>
        <v/>
      </c>
      <c r="AF34" s="85" t="str">
        <f>IF(DATA!G133&gt;0,INPUT!$L$12,"")</f>
        <v/>
      </c>
      <c r="AG34" s="85" t="str">
        <f>IF(DATA!G133&gt;0,INPUT!$J$13,"")</f>
        <v/>
      </c>
      <c r="AH34" s="85" t="str">
        <f>IF(DATA!G133&gt;0,INPUT!$J$14,"")</f>
        <v/>
      </c>
      <c r="AI34" s="154" t="str">
        <f>IF(DATA!G133&gt;0,DATA!$B$93,"")</f>
        <v/>
      </c>
      <c r="AJ34" s="107" t="str">
        <f t="shared" si="0"/>
        <v/>
      </c>
      <c r="AK34" s="107" t="str">
        <f t="shared" si="1"/>
        <v/>
      </c>
    </row>
    <row r="35" spans="1:38" s="86" customFormat="1">
      <c r="A35" s="26" t="str">
        <f>IF(DATA!G134&gt;0,INPUT!$D$9,"")</f>
        <v/>
      </c>
      <c r="B35" s="26" t="str">
        <f>IF(DATA!G134&gt;0,INPUT!$D$10,"")</f>
        <v/>
      </c>
      <c r="C35" s="26" t="str">
        <f>IF(DATA!G134&gt;0,INPUT!$D$15,"")</f>
        <v/>
      </c>
      <c r="D35" s="26" t="str">
        <f>IF(DATA!G134&gt;0,INPUT!$D$11,"")</f>
        <v/>
      </c>
      <c r="E35" s="26" t="str">
        <f>IF(DATA!G134&gt;0,INPUT!$F$12,"")</f>
        <v/>
      </c>
      <c r="F35" s="26" t="str">
        <f>IF(DATA!G134&gt;0,INPUT!$D$12,"")</f>
        <v/>
      </c>
      <c r="G35" s="26" t="str">
        <f>ASC(IF(DATA!G134&gt;0,INPUT!$D$13,""))</f>
        <v/>
      </c>
      <c r="H35" s="26" t="str">
        <f>ASC(IF(DATA!G134&gt;0,IF(ISBLANK(INPUT!$D$14),"",INPUT!$D$14),""))</f>
        <v/>
      </c>
      <c r="I35" s="26" t="str">
        <f>IF(DATA!G134&gt;0,DATA!$D$91,"")</f>
        <v/>
      </c>
      <c r="J35" s="26" t="str">
        <f>IF(DATA!G134&gt;0,DATA!$F$91,"")</f>
        <v/>
      </c>
      <c r="K35" s="26" t="str">
        <f>IF(DATA!G134&gt;0,IF(ISBLANK(INPUT!$F$18),"",INPUT!$F$18),"")</f>
        <v/>
      </c>
      <c r="L35" s="26" t="str">
        <f>IF(DATA!G134&gt;0,IF(ISBLANK(INPUT!$L$18),"",INPUT!$L$18),"")</f>
        <v/>
      </c>
      <c r="M35" s="26" t="str">
        <f>IF(DATA!G134&gt;0,DATA!$J$91,"")</f>
        <v/>
      </c>
      <c r="N35" s="26" t="str">
        <f>IF(DATA!G134&gt;0,IF(ISBLANK(INPUT!$D$21),"",INPUT!$D$21),"")</f>
        <v/>
      </c>
      <c r="O35" s="26" t="str">
        <f>IF(DATA!G134&gt;0,DATA!M134,"")</f>
        <v/>
      </c>
      <c r="P35" s="26" t="str">
        <f>IF(DATA!G134&gt;0,DATA!$L$91,"")</f>
        <v/>
      </c>
      <c r="Q35" s="26" t="str">
        <f>IF(DATA!G134&gt;0,IF(DATA!H134,INPUT!$O$18,INPUT!D224),"")</f>
        <v/>
      </c>
      <c r="R35" s="26" t="str">
        <f>IF(DATA!G134&gt;0,IF(DATA!H134,INPUT!$O$21,INPUT!F226),"")</f>
        <v/>
      </c>
      <c r="S35" s="26" t="str">
        <f>IF(DATA!G134&gt;0,IF(DATA!H134,INPUT!$O$20,INPUT!D226),"")</f>
        <v/>
      </c>
      <c r="T35" s="26" t="str">
        <f>ASC(IF(DATA!G134&gt;0,IF(DATA!H134,INPUT!$O$22,INPUT!D227),""))</f>
        <v/>
      </c>
      <c r="U35" s="26" t="str">
        <f>ASC(IF(DATA!G134&gt;0,IF(DATA!H134,INPUT!$O$23,IF(ISBLANK(INPUT!$D$228),"",INPUT!$D$228)),""))</f>
        <v/>
      </c>
      <c r="V35" s="26" t="str">
        <f>IF(DATA!G134&gt;0,IF(DATA!H134,INPUT!$O$19,INPUT!D225),"")</f>
        <v/>
      </c>
      <c r="W35" s="26" t="str">
        <f>IF(DATA!G134&gt;0,IF(ISBLANK(INPUT!$D$24),"",INPUT!$D$24),"")</f>
        <v/>
      </c>
      <c r="X35" s="26" t="str">
        <f>IF(DATA!G134&gt;0,INPUT!$K$7,"")</f>
        <v/>
      </c>
      <c r="Y35" s="26" t="str">
        <f>IF(DATA!G134&gt;0,DATA!$H$91,"")</f>
        <v/>
      </c>
      <c r="Z35" s="26" t="str">
        <f>IF(DATA!G134&gt;0,DATA!G134,"")</f>
        <v/>
      </c>
      <c r="AA35" s="26" t="str">
        <f>IF(DATA!G134&gt;0,INPUT!$U$4,"")</f>
        <v/>
      </c>
      <c r="AB35" s="26" t="str">
        <f>IF(DATA!G134&gt;0,INPUT!$M$1,"")</f>
        <v/>
      </c>
      <c r="AC35" s="26" t="str">
        <f>IF(DATA!G134&gt;0,IF(DATA!H134,"ご注文者と同じ","先様に直接お届け"),"")</f>
        <v/>
      </c>
      <c r="AD35" s="85" t="str">
        <f>IF(DATA!G134&gt;0,INPUT!$J$11,"")</f>
        <v/>
      </c>
      <c r="AE35" s="85" t="str">
        <f>IF(DATA!G134&gt;0,INPUT!$J$12,"")</f>
        <v/>
      </c>
      <c r="AF35" s="85" t="str">
        <f>IF(DATA!G134&gt;0,INPUT!$L$12,"")</f>
        <v/>
      </c>
      <c r="AG35" s="85" t="str">
        <f>IF(DATA!G134&gt;0,INPUT!$J$13,"")</f>
        <v/>
      </c>
      <c r="AH35" s="85" t="str">
        <f>IF(DATA!G134&gt;0,INPUT!$J$14,"")</f>
        <v/>
      </c>
      <c r="AI35" s="154" t="str">
        <f>IF(DATA!G134&gt;0,DATA!$B$93,"")</f>
        <v/>
      </c>
      <c r="AJ35" s="107" t="str">
        <f t="shared" si="0"/>
        <v/>
      </c>
      <c r="AK35" s="107" t="str">
        <f t="shared" si="1"/>
        <v/>
      </c>
    </row>
    <row r="36" spans="1:38" s="86" customFormat="1">
      <c r="A36" s="26" t="str">
        <f>IF(DATA!G135&gt;0,INPUT!$D$9,"")</f>
        <v/>
      </c>
      <c r="B36" s="26" t="str">
        <f>IF(DATA!G135&gt;0,INPUT!$D$10,"")</f>
        <v/>
      </c>
      <c r="C36" s="26" t="str">
        <f>IF(DATA!G135&gt;0,INPUT!$D$15,"")</f>
        <v/>
      </c>
      <c r="D36" s="26" t="str">
        <f>IF(DATA!G135&gt;0,INPUT!$D$11,"")</f>
        <v/>
      </c>
      <c r="E36" s="26" t="str">
        <f>IF(DATA!G135&gt;0,INPUT!$F$12,"")</f>
        <v/>
      </c>
      <c r="F36" s="26" t="str">
        <f>IF(DATA!G135&gt;0,INPUT!$D$12,"")</f>
        <v/>
      </c>
      <c r="G36" s="26" t="str">
        <f>ASC(IF(DATA!G135&gt;0,INPUT!$D$13,""))</f>
        <v/>
      </c>
      <c r="H36" s="26" t="str">
        <f>ASC(IF(DATA!G135&gt;0,IF(ISBLANK(INPUT!$D$14),"",INPUT!$D$14),""))</f>
        <v/>
      </c>
      <c r="I36" s="26" t="str">
        <f>IF(DATA!G135&gt;0,DATA!$D$91,"")</f>
        <v/>
      </c>
      <c r="J36" s="26" t="str">
        <f>IF(DATA!G135&gt;0,DATA!$F$91,"")</f>
        <v/>
      </c>
      <c r="K36" s="26" t="str">
        <f>IF(DATA!G135&gt;0,IF(ISBLANK(INPUT!$F$18),"",INPUT!$F$18),"")</f>
        <v/>
      </c>
      <c r="L36" s="26" t="str">
        <f>IF(DATA!G135&gt;0,IF(ISBLANK(INPUT!$L$18),"",INPUT!$L$18),"")</f>
        <v/>
      </c>
      <c r="M36" s="26" t="str">
        <f>IF(DATA!G135&gt;0,DATA!$J$91,"")</f>
        <v/>
      </c>
      <c r="N36" s="26" t="str">
        <f>IF(DATA!G135&gt;0,IF(ISBLANK(INPUT!$D$21),"",INPUT!$D$21),"")</f>
        <v/>
      </c>
      <c r="O36" s="26" t="str">
        <f>IF(DATA!G135&gt;0,DATA!M135,"")</f>
        <v/>
      </c>
      <c r="P36" s="26" t="str">
        <f>IF(DATA!G135&gt;0,DATA!$L$91,"")</f>
        <v/>
      </c>
      <c r="Q36" s="26" t="str">
        <f>IF(DATA!G135&gt;0,IF(DATA!H135,INPUT!$O$18,INPUT!D230),"")</f>
        <v/>
      </c>
      <c r="R36" s="26" t="str">
        <f>IF(DATA!G135&gt;0,IF(DATA!H135,INPUT!$O$21,INPUT!F232),"")</f>
        <v/>
      </c>
      <c r="S36" s="26" t="str">
        <f>IF(DATA!G135&gt;0,IF(DATA!H135,INPUT!$O$20,INPUT!D232),"")</f>
        <v/>
      </c>
      <c r="T36" s="26" t="str">
        <f>ASC(IF(DATA!G135&gt;0,IF(DATA!H135,INPUT!$O$22,INPUT!D233),""))</f>
        <v/>
      </c>
      <c r="U36" s="26" t="str">
        <f>ASC(IF(DATA!G135&gt;0,IF(DATA!H135,INPUT!$O$23,IF(ISBLANK(INPUT!$D$234),"",INPUT!$D$234)),""))</f>
        <v/>
      </c>
      <c r="V36" s="26" t="str">
        <f>IF(DATA!G135&gt;0,IF(DATA!H135,INPUT!$O$19,INPUT!D231),"")</f>
        <v/>
      </c>
      <c r="W36" s="26" t="str">
        <f>IF(DATA!G135&gt;0,IF(ISBLANK(INPUT!$D$24),"",INPUT!$D$24),"")</f>
        <v/>
      </c>
      <c r="X36" s="26" t="str">
        <f>IF(DATA!G135&gt;0,INPUT!$K$7,"")</f>
        <v/>
      </c>
      <c r="Y36" s="26" t="str">
        <f>IF(DATA!G135&gt;0,DATA!$H$91,"")</f>
        <v/>
      </c>
      <c r="Z36" s="26" t="str">
        <f>IF(DATA!G135&gt;0,DATA!G135,"")</f>
        <v/>
      </c>
      <c r="AA36" s="26" t="str">
        <f>IF(DATA!G135&gt;0,INPUT!$U$4,"")</f>
        <v/>
      </c>
      <c r="AB36" s="26" t="str">
        <f>IF(DATA!G135&gt;0,INPUT!$M$1,"")</f>
        <v/>
      </c>
      <c r="AC36" s="26" t="str">
        <f>IF(DATA!G135&gt;0,IF(DATA!H135,"ご注文者と同じ","先様に直接お届け"),"")</f>
        <v/>
      </c>
      <c r="AD36" s="85" t="str">
        <f>IF(DATA!G135&gt;0,INPUT!$J$11,"")</f>
        <v/>
      </c>
      <c r="AE36" s="85" t="str">
        <f>IF(DATA!G135&gt;0,INPUT!$J$12,"")</f>
        <v/>
      </c>
      <c r="AF36" s="85" t="str">
        <f>IF(DATA!G135&gt;0,INPUT!$L$12,"")</f>
        <v/>
      </c>
      <c r="AG36" s="85" t="str">
        <f>IF(DATA!G135&gt;0,INPUT!$J$13,"")</f>
        <v/>
      </c>
      <c r="AH36" s="85" t="str">
        <f>IF(DATA!G135&gt;0,INPUT!$J$14,"")</f>
        <v/>
      </c>
      <c r="AI36" s="154" t="str">
        <f>IF(DATA!G135&gt;0,DATA!$B$93,"")</f>
        <v/>
      </c>
      <c r="AJ36" s="107" t="str">
        <f t="shared" si="0"/>
        <v/>
      </c>
      <c r="AK36" s="107" t="str">
        <f t="shared" si="1"/>
        <v/>
      </c>
    </row>
    <row r="37" spans="1:38" s="86" customFormat="1">
      <c r="A37" s="26" t="str">
        <f>IF(DATA!G136&gt;0,INPUT!$D$9,"")</f>
        <v/>
      </c>
      <c r="B37" s="26" t="str">
        <f>IF(DATA!G136&gt;0,INPUT!$D$10,"")</f>
        <v/>
      </c>
      <c r="C37" s="26" t="str">
        <f>IF(DATA!G136&gt;0,INPUT!$D$15,"")</f>
        <v/>
      </c>
      <c r="D37" s="26" t="str">
        <f>IF(DATA!G136&gt;0,INPUT!$D$11,"")</f>
        <v/>
      </c>
      <c r="E37" s="26" t="str">
        <f>IF(DATA!G136&gt;0,INPUT!$F$12,"")</f>
        <v/>
      </c>
      <c r="F37" s="26" t="str">
        <f>IF(DATA!G136&gt;0,INPUT!$D$12,"")</f>
        <v/>
      </c>
      <c r="G37" s="26" t="str">
        <f>ASC(IF(DATA!G136&gt;0,INPUT!$D$13,""))</f>
        <v/>
      </c>
      <c r="H37" s="26" t="str">
        <f>ASC(IF(DATA!G136&gt;0,IF(ISBLANK(INPUT!$D$14),"",INPUT!$D$14),""))</f>
        <v/>
      </c>
      <c r="I37" s="26" t="str">
        <f>IF(DATA!G136&gt;0,DATA!$D$91,"")</f>
        <v/>
      </c>
      <c r="J37" s="26" t="str">
        <f>IF(DATA!G136&gt;0,DATA!$F$91,"")</f>
        <v/>
      </c>
      <c r="K37" s="26" t="str">
        <f>IF(DATA!G136&gt;0,IF(ISBLANK(INPUT!$F$18),"",INPUT!$F$18),"")</f>
        <v/>
      </c>
      <c r="L37" s="26" t="str">
        <f>IF(DATA!G136&gt;0,IF(ISBLANK(INPUT!$L$18),"",INPUT!$L$18),"")</f>
        <v/>
      </c>
      <c r="M37" s="26" t="str">
        <f>IF(DATA!G136&gt;0,DATA!$J$91,"")</f>
        <v/>
      </c>
      <c r="N37" s="26" t="str">
        <f>IF(DATA!G136&gt;0,IF(ISBLANK(INPUT!$D$21),"",INPUT!$D$21),"")</f>
        <v/>
      </c>
      <c r="O37" s="26" t="str">
        <f>IF(DATA!G136&gt;0,DATA!M136,"")</f>
        <v/>
      </c>
      <c r="P37" s="26" t="str">
        <f>IF(DATA!G136&gt;0,DATA!$L$91,"")</f>
        <v/>
      </c>
      <c r="Q37" s="26" t="str">
        <f>IF(DATA!G136&gt;0,IF(DATA!H136,INPUT!$O$18,INPUT!D236),"")</f>
        <v/>
      </c>
      <c r="R37" s="26" t="str">
        <f>IF(DATA!G136&gt;0,IF(DATA!H136,INPUT!$O$21,INPUT!F238),"")</f>
        <v/>
      </c>
      <c r="S37" s="26" t="str">
        <f>IF(DATA!G136&gt;0,IF(DATA!H136,INPUT!$O$20,INPUT!D238),"")</f>
        <v/>
      </c>
      <c r="T37" s="26" t="str">
        <f>ASC(IF(DATA!G136&gt;0,IF(DATA!H136,INPUT!$O$22,INPUT!D239),""))</f>
        <v/>
      </c>
      <c r="U37" s="26" t="str">
        <f>ASC(IF(DATA!G136&gt;0,IF(DATA!H136,INPUT!$O$23,IF(ISBLANK(INPUT!$D$230),"",INPUT!$D$230)),""))</f>
        <v/>
      </c>
      <c r="V37" s="26" t="str">
        <f>IF(DATA!G136&gt;0,IF(DATA!H136,INPUT!$O$19,INPUT!D237),"")</f>
        <v/>
      </c>
      <c r="W37" s="26" t="str">
        <f>IF(DATA!G136&gt;0,IF(ISBLANK(INPUT!$D$24),"",INPUT!$D$24),"")</f>
        <v/>
      </c>
      <c r="X37" s="26" t="str">
        <f>IF(DATA!G136&gt;0,INPUT!$K$7,"")</f>
        <v/>
      </c>
      <c r="Y37" s="26" t="str">
        <f>IF(DATA!G136&gt;0,DATA!$H$91,"")</f>
        <v/>
      </c>
      <c r="Z37" s="26" t="str">
        <f>IF(DATA!G136&gt;0,DATA!G136,"")</f>
        <v/>
      </c>
      <c r="AA37" s="26" t="str">
        <f>IF(DATA!G136&gt;0,INPUT!$U$4,"")</f>
        <v/>
      </c>
      <c r="AB37" s="26" t="str">
        <f>IF(DATA!G136&gt;0,INPUT!$M$1,"")</f>
        <v/>
      </c>
      <c r="AC37" s="26" t="str">
        <f>IF(DATA!G136&gt;0,IF(DATA!H136,"ご注文者と同じ","先様に直接お届け"),"")</f>
        <v/>
      </c>
      <c r="AD37" s="85" t="str">
        <f>IF(DATA!G136&gt;0,INPUT!$J$11,"")</f>
        <v/>
      </c>
      <c r="AE37" s="85" t="str">
        <f>IF(DATA!G136&gt;0,INPUT!$J$12,"")</f>
        <v/>
      </c>
      <c r="AF37" s="85" t="str">
        <f>IF(DATA!G136&gt;0,INPUT!$L$12,"")</f>
        <v/>
      </c>
      <c r="AG37" s="85" t="str">
        <f>IF(DATA!G136&gt;0,INPUT!$J$13,"")</f>
        <v/>
      </c>
      <c r="AH37" s="85" t="str">
        <f>IF(DATA!G136&gt;0,INPUT!$J$14,"")</f>
        <v/>
      </c>
      <c r="AI37" s="154" t="str">
        <f>IF(DATA!G136&gt;0,DATA!$B$93,"")</f>
        <v/>
      </c>
      <c r="AJ37" s="107" t="str">
        <f t="shared" si="0"/>
        <v/>
      </c>
      <c r="AK37" s="107" t="str">
        <f t="shared" si="1"/>
        <v/>
      </c>
    </row>
    <row r="38" spans="1:38" s="86" customFormat="1">
      <c r="A38" s="26" t="str">
        <f>IF(DATA!G137&gt;0,INPUT!$D$9,"")</f>
        <v/>
      </c>
      <c r="B38" s="26" t="str">
        <f>IF(DATA!G137&gt;0,INPUT!$D$10,"")</f>
        <v/>
      </c>
      <c r="C38" s="26" t="str">
        <f>IF(DATA!G137&gt;0,INPUT!$D$15,"")</f>
        <v/>
      </c>
      <c r="D38" s="26" t="str">
        <f>IF(DATA!G137&gt;0,INPUT!$D$11,"")</f>
        <v/>
      </c>
      <c r="E38" s="26" t="str">
        <f>IF(DATA!G137&gt;0,INPUT!$F$12,"")</f>
        <v/>
      </c>
      <c r="F38" s="26" t="str">
        <f>IF(DATA!G137&gt;0,INPUT!$D$12,"")</f>
        <v/>
      </c>
      <c r="G38" s="26" t="str">
        <f>ASC(IF(DATA!G137&gt;0,INPUT!$D$13,""))</f>
        <v/>
      </c>
      <c r="H38" s="26" t="str">
        <f>ASC(IF(DATA!G137&gt;0,IF(ISBLANK(INPUT!$D$14),"",INPUT!$D$14),""))</f>
        <v/>
      </c>
      <c r="I38" s="26" t="str">
        <f>IF(DATA!G137&gt;0,DATA!$D$91,"")</f>
        <v/>
      </c>
      <c r="J38" s="26" t="str">
        <f>IF(DATA!G137&gt;0,DATA!$F$91,"")</f>
        <v/>
      </c>
      <c r="K38" s="26" t="str">
        <f>IF(DATA!G137&gt;0,IF(ISBLANK(INPUT!$F$18),"",INPUT!$F$18),"")</f>
        <v/>
      </c>
      <c r="L38" s="26" t="str">
        <f>IF(DATA!G137&gt;0,IF(ISBLANK(INPUT!$L$18),"",INPUT!$L$18),"")</f>
        <v/>
      </c>
      <c r="M38" s="26" t="str">
        <f>IF(DATA!G137&gt;0,DATA!$J$91,"")</f>
        <v/>
      </c>
      <c r="N38" s="26" t="str">
        <f>IF(DATA!G137&gt;0,IF(ISBLANK(INPUT!$D$21),"",INPUT!$D$21),"")</f>
        <v/>
      </c>
      <c r="O38" s="26" t="str">
        <f>IF(DATA!G137&gt;0,DATA!M137,"")</f>
        <v/>
      </c>
      <c r="P38" s="26" t="str">
        <f>IF(DATA!G137&gt;0,DATA!$L$91,"")</f>
        <v/>
      </c>
      <c r="Q38" s="26" t="str">
        <f>IF(DATA!G137&gt;0,IF(DATA!H137,INPUT!$O$18,INPUT!D242),"")</f>
        <v/>
      </c>
      <c r="R38" s="26" t="str">
        <f>IF(DATA!G137&gt;0,IF(DATA!H137,INPUT!$O$21,INPUT!F244),"")</f>
        <v/>
      </c>
      <c r="S38" s="26" t="str">
        <f>IF(DATA!G137&gt;0,IF(DATA!H137,INPUT!$O$20,INPUT!D244),"")</f>
        <v/>
      </c>
      <c r="T38" s="26" t="str">
        <f>ASC(IF(DATA!G137&gt;0,IF(DATA!H137,INPUT!$O$22,INPUT!D245),""))</f>
        <v/>
      </c>
      <c r="U38" s="26" t="str">
        <f>ASC(IF(DATA!G137&gt;0,IF(DATA!H137,INPUT!$O$23,IF(ISBLANK(INPUT!$D$236),"",INPUT!$D$236)),""))</f>
        <v/>
      </c>
      <c r="V38" s="26" t="str">
        <f>IF(DATA!G137&gt;0,IF(DATA!H137,INPUT!$O$19,INPUT!D243),"")</f>
        <v/>
      </c>
      <c r="W38" s="26" t="str">
        <f>IF(DATA!G137&gt;0,IF(ISBLANK(INPUT!$D$24),"",INPUT!$D$24),"")</f>
        <v/>
      </c>
      <c r="X38" s="26" t="str">
        <f>IF(DATA!G137&gt;0,INPUT!$K$7,"")</f>
        <v/>
      </c>
      <c r="Y38" s="26" t="str">
        <f>IF(DATA!G137&gt;0,DATA!$H$91,"")</f>
        <v/>
      </c>
      <c r="Z38" s="26" t="str">
        <f>IF(DATA!G137&gt;0,DATA!G137,"")</f>
        <v/>
      </c>
      <c r="AA38" s="26" t="str">
        <f>IF(DATA!G137&gt;0,INPUT!$U$4,"")</f>
        <v/>
      </c>
      <c r="AB38" s="26" t="str">
        <f>IF(DATA!G137&gt;0,INPUT!$M$1,"")</f>
        <v/>
      </c>
      <c r="AC38" s="26" t="str">
        <f>IF(DATA!G137&gt;0,IF(DATA!H137,"ご注文者と同じ","先様に直接お届け"),"")</f>
        <v/>
      </c>
      <c r="AD38" s="85" t="str">
        <f>IF(DATA!G137&gt;0,INPUT!$J$11,"")</f>
        <v/>
      </c>
      <c r="AE38" s="85" t="str">
        <f>IF(DATA!G137&gt;0,INPUT!$J$12,"")</f>
        <v/>
      </c>
      <c r="AF38" s="85" t="str">
        <f>IF(DATA!G137&gt;0,INPUT!$L$12,"")</f>
        <v/>
      </c>
      <c r="AG38" s="85" t="str">
        <f>IF(DATA!G137&gt;0,INPUT!$J$13,"")</f>
        <v/>
      </c>
      <c r="AH38" s="85" t="str">
        <f>IF(DATA!G137&gt;0,INPUT!$J$14,"")</f>
        <v/>
      </c>
      <c r="AI38" s="154" t="str">
        <f>IF(DATA!G137&gt;0,DATA!$B$93,"")</f>
        <v/>
      </c>
      <c r="AJ38" s="107" t="str">
        <f t="shared" si="0"/>
        <v/>
      </c>
      <c r="AK38" s="107" t="str">
        <f t="shared" si="1"/>
        <v/>
      </c>
    </row>
    <row r="39" spans="1:38" s="86" customFormat="1">
      <c r="A39" s="26" t="str">
        <f>IF(DATA!G138&gt;0,INPUT!$D$9,"")</f>
        <v/>
      </c>
      <c r="B39" s="26" t="str">
        <f>IF(DATA!G138&gt;0,INPUT!$D$10,"")</f>
        <v/>
      </c>
      <c r="C39" s="26" t="str">
        <f>IF(DATA!G138&gt;0,INPUT!$D$15,"")</f>
        <v/>
      </c>
      <c r="D39" s="26" t="str">
        <f>IF(DATA!G138&gt;0,INPUT!$D$11,"")</f>
        <v/>
      </c>
      <c r="E39" s="26" t="str">
        <f>IF(DATA!G138&gt;0,INPUT!$F$12,"")</f>
        <v/>
      </c>
      <c r="F39" s="26" t="str">
        <f>IF(DATA!G138&gt;0,INPUT!$D$12,"")</f>
        <v/>
      </c>
      <c r="G39" s="26" t="str">
        <f>ASC(IF(DATA!G138&gt;0,INPUT!$D$13,""))</f>
        <v/>
      </c>
      <c r="H39" s="26" t="str">
        <f>ASC(IF(DATA!G138&gt;0,IF(ISBLANK(INPUT!$D$14),"",INPUT!$D$14),""))</f>
        <v/>
      </c>
      <c r="I39" s="26" t="str">
        <f>IF(DATA!G138&gt;0,DATA!$D$91,"")</f>
        <v/>
      </c>
      <c r="J39" s="26" t="str">
        <f>IF(DATA!G138&gt;0,DATA!$F$91,"")</f>
        <v/>
      </c>
      <c r="K39" s="26" t="str">
        <f>IF(DATA!G138&gt;0,IF(ISBLANK(INPUT!$F$18),"",INPUT!$F$18),"")</f>
        <v/>
      </c>
      <c r="L39" s="26" t="str">
        <f>IF(DATA!G138&gt;0,IF(ISBLANK(INPUT!$L$18),"",INPUT!$L$18),"")</f>
        <v/>
      </c>
      <c r="M39" s="26" t="str">
        <f>IF(DATA!G138&gt;0,DATA!$J$91,"")</f>
        <v/>
      </c>
      <c r="N39" s="26" t="str">
        <f>IF(DATA!G138&gt;0,IF(ISBLANK(INPUT!$D$21),"",INPUT!$D$21),"")</f>
        <v/>
      </c>
      <c r="O39" s="26" t="str">
        <f>IF(DATA!G138&gt;0,DATA!M138,"")</f>
        <v/>
      </c>
      <c r="P39" s="26" t="str">
        <f>IF(DATA!G138&gt;0,DATA!$L$91,"")</f>
        <v/>
      </c>
      <c r="Q39" s="26" t="str">
        <f>IF(DATA!G138&gt;0,IF(DATA!H138,INPUT!$O$18,INPUT!D248),"")</f>
        <v/>
      </c>
      <c r="R39" s="26" t="str">
        <f>IF(DATA!G138&gt;0,IF(DATA!H138,INPUT!$O$21,INPUT!F250),"")</f>
        <v/>
      </c>
      <c r="S39" s="26" t="str">
        <f>IF(DATA!G138&gt;0,IF(DATA!H138,INPUT!$O$20,INPUT!D250),"")</f>
        <v/>
      </c>
      <c r="T39" s="26" t="str">
        <f>ASC(IF(DATA!G138&gt;0,IF(DATA!H138,INPUT!$O$22,INPUT!D251),""))</f>
        <v/>
      </c>
      <c r="U39" s="26" t="str">
        <f>ASC(IF(DATA!G138&gt;0,IF(DATA!H138,INPUT!$O$23,IF(ISBLANK(INPUT!$D$252),"",INPUT!$D$252)),""))</f>
        <v/>
      </c>
      <c r="V39" s="26" t="str">
        <f>IF(DATA!G138&gt;0,IF(DATA!H138,INPUT!$O$19,INPUT!D249),"")</f>
        <v/>
      </c>
      <c r="W39" s="26" t="str">
        <f>IF(DATA!G138&gt;0,IF(ISBLANK(INPUT!$D$24),"",INPUT!$D$24),"")</f>
        <v/>
      </c>
      <c r="X39" s="26" t="str">
        <f>IF(DATA!G138&gt;0,INPUT!$K$7,"")</f>
        <v/>
      </c>
      <c r="Y39" s="26" t="str">
        <f>IF(DATA!G138&gt;0,DATA!$H$91,"")</f>
        <v/>
      </c>
      <c r="Z39" s="26" t="str">
        <f>IF(DATA!G138&gt;0,DATA!G138,"")</f>
        <v/>
      </c>
      <c r="AA39" s="26" t="str">
        <f>IF(DATA!G138&gt;0,INPUT!$U$4,"")</f>
        <v/>
      </c>
      <c r="AB39" s="26" t="str">
        <f>IF(DATA!G138&gt;0,INPUT!$M$1,"")</f>
        <v/>
      </c>
      <c r="AC39" s="26" t="str">
        <f>IF(DATA!G138&gt;0,IF(DATA!H138,"ご注文者と同じ","先様に直接お届け"),"")</f>
        <v/>
      </c>
      <c r="AD39" s="85" t="str">
        <f>IF(DATA!G138&gt;0,INPUT!$J$11,"")</f>
        <v/>
      </c>
      <c r="AE39" s="85" t="str">
        <f>IF(DATA!G138&gt;0,INPUT!$J$12,"")</f>
        <v/>
      </c>
      <c r="AF39" s="85" t="str">
        <f>IF(DATA!G138&gt;0,INPUT!$L$12,"")</f>
        <v/>
      </c>
      <c r="AG39" s="85" t="str">
        <f>IF(DATA!G138&gt;0,INPUT!$J$13,"")</f>
        <v/>
      </c>
      <c r="AH39" s="85" t="str">
        <f>IF(DATA!G138&gt;0,INPUT!$J$14,"")</f>
        <v/>
      </c>
      <c r="AI39" s="154" t="str">
        <f>IF(DATA!G138&gt;0,DATA!$B$93,"")</f>
        <v/>
      </c>
      <c r="AJ39" s="107" t="str">
        <f t="shared" si="0"/>
        <v/>
      </c>
      <c r="AK39" s="107" t="str">
        <f t="shared" si="1"/>
        <v/>
      </c>
    </row>
    <row r="40" spans="1:38" s="86" customFormat="1">
      <c r="A40" s="26" t="str">
        <f>IF(DATA!G139&gt;0,INPUT!$D$9,"")</f>
        <v/>
      </c>
      <c r="B40" s="26" t="str">
        <f>IF(DATA!G139&gt;0,INPUT!$D$10,"")</f>
        <v/>
      </c>
      <c r="C40" s="26" t="str">
        <f>IF(DATA!G139&gt;0,INPUT!$D$15,"")</f>
        <v/>
      </c>
      <c r="D40" s="26" t="str">
        <f>IF(DATA!G139&gt;0,INPUT!$D$11,"")</f>
        <v/>
      </c>
      <c r="E40" s="26" t="str">
        <f>IF(DATA!G139&gt;0,INPUT!$F$12,"")</f>
        <v/>
      </c>
      <c r="F40" s="26" t="str">
        <f>IF(DATA!G139&gt;0,INPUT!$D$12,"")</f>
        <v/>
      </c>
      <c r="G40" s="26" t="str">
        <f>ASC(IF(DATA!G139&gt;0,INPUT!$D$13,""))</f>
        <v/>
      </c>
      <c r="H40" s="26" t="str">
        <f>ASC(IF(DATA!G139&gt;0,IF(ISBLANK(INPUT!$D$14),"",INPUT!$D$14),""))</f>
        <v/>
      </c>
      <c r="I40" s="26" t="str">
        <f>IF(DATA!G139&gt;0,DATA!$D$91,"")</f>
        <v/>
      </c>
      <c r="J40" s="26" t="str">
        <f>IF(DATA!G139&gt;0,DATA!$F$91,"")</f>
        <v/>
      </c>
      <c r="K40" s="26" t="str">
        <f>IF(DATA!G139&gt;0,IF(ISBLANK(INPUT!$F$18),"",INPUT!$F$18),"")</f>
        <v/>
      </c>
      <c r="L40" s="26" t="str">
        <f>IF(DATA!G139&gt;0,IF(ISBLANK(INPUT!$L$18),"",INPUT!$L$18),"")</f>
        <v/>
      </c>
      <c r="M40" s="26" t="str">
        <f>IF(DATA!G139&gt;0,DATA!$J$91,"")</f>
        <v/>
      </c>
      <c r="N40" s="26" t="str">
        <f>IF(DATA!G139&gt;0,IF(ISBLANK(INPUT!$D$21),"",INPUT!$D$21),"")</f>
        <v/>
      </c>
      <c r="O40" s="26" t="str">
        <f>IF(DATA!G139&gt;0,DATA!M139,"")</f>
        <v/>
      </c>
      <c r="P40" s="26" t="str">
        <f>IF(DATA!G139&gt;0,DATA!$L$91,"")</f>
        <v/>
      </c>
      <c r="Q40" s="26" t="str">
        <f>IF(DATA!G139&gt;0,IF(DATA!H139,INPUT!$O$18,INPUT!D254),"")</f>
        <v/>
      </c>
      <c r="R40" s="26" t="str">
        <f>IF(DATA!G139&gt;0,IF(DATA!H139,INPUT!$O$21,INPUT!F256),"")</f>
        <v/>
      </c>
      <c r="S40" s="26" t="str">
        <f>IF(DATA!G139&gt;0,IF(DATA!H139,INPUT!$O$20,INPUT!D256),"")</f>
        <v/>
      </c>
      <c r="T40" s="26" t="str">
        <f>ASC(IF(DATA!G139&gt;0,IF(DATA!H139,INPUT!$O$22,INPUT!D257),""))</f>
        <v/>
      </c>
      <c r="U40" s="26" t="str">
        <f>ASC(IF(DATA!G139&gt;0,IF(DATA!H139,INPUT!$O$23,IF(ISBLANK(INPUT!$D$258),"",INPUT!$D$258)),""))</f>
        <v/>
      </c>
      <c r="V40" s="26" t="str">
        <f>IF(DATA!G139&gt;0,IF(DATA!H139,INPUT!$O$19,INPUT!D255),"")</f>
        <v/>
      </c>
      <c r="W40" s="26" t="str">
        <f>IF(DATA!G139&gt;0,IF(ISBLANK(INPUT!$D$24),"",INPUT!$D$24),"")</f>
        <v/>
      </c>
      <c r="X40" s="26" t="str">
        <f>IF(DATA!G139&gt;0,INPUT!$K$7,"")</f>
        <v/>
      </c>
      <c r="Y40" s="26" t="str">
        <f>IF(DATA!G139&gt;0,DATA!$H$91,"")</f>
        <v/>
      </c>
      <c r="Z40" s="26" t="str">
        <f>IF(DATA!G139&gt;0,DATA!G139,"")</f>
        <v/>
      </c>
      <c r="AA40" s="26" t="str">
        <f>IF(DATA!G139&gt;0,INPUT!$U$4,"")</f>
        <v/>
      </c>
      <c r="AB40" s="26" t="str">
        <f>IF(DATA!G139&gt;0,INPUT!$M$1,"")</f>
        <v/>
      </c>
      <c r="AC40" s="26" t="str">
        <f>IF(DATA!G139&gt;0,IF(DATA!H139,"ご注文者と同じ","先様に直接お届け"),"")</f>
        <v/>
      </c>
      <c r="AD40" s="85" t="str">
        <f>IF(DATA!G139&gt;0,INPUT!$J$11,"")</f>
        <v/>
      </c>
      <c r="AE40" s="85" t="str">
        <f>IF(DATA!G139&gt;0,INPUT!$J$12,"")</f>
        <v/>
      </c>
      <c r="AF40" s="85" t="str">
        <f>IF(DATA!G139&gt;0,INPUT!$L$12,"")</f>
        <v/>
      </c>
      <c r="AG40" s="85" t="str">
        <f>IF(DATA!G139&gt;0,INPUT!$J$13,"")</f>
        <v/>
      </c>
      <c r="AH40" s="85" t="str">
        <f>IF(DATA!G139&gt;0,INPUT!$J$14,"")</f>
        <v/>
      </c>
      <c r="AI40" s="154" t="str">
        <f>IF(DATA!G139&gt;0,DATA!$B$93,"")</f>
        <v/>
      </c>
      <c r="AJ40" s="107" t="str">
        <f t="shared" si="0"/>
        <v/>
      </c>
      <c r="AK40" s="107" t="str">
        <f t="shared" si="1"/>
        <v/>
      </c>
    </row>
    <row r="41" spans="1:38" s="86" customFormat="1">
      <c r="A41" s="28" t="str">
        <f>IF(DATA!G140&gt;0,INPUT!$D$9,"")</f>
        <v/>
      </c>
      <c r="B41" s="28" t="str">
        <f>IF(DATA!G140&gt;0,INPUT!$D$10,"")</f>
        <v/>
      </c>
      <c r="C41" s="28" t="str">
        <f>IF(DATA!G140&gt;0,INPUT!$D$15,"")</f>
        <v/>
      </c>
      <c r="D41" s="28" t="str">
        <f>IF(DATA!G140&gt;0,INPUT!$D$11,"")</f>
        <v/>
      </c>
      <c r="E41" s="28" t="str">
        <f>IF(DATA!G140&gt;0,INPUT!$F$12,"")</f>
        <v/>
      </c>
      <c r="F41" s="28" t="str">
        <f>IF(DATA!G140&gt;0,INPUT!$D$12,"")</f>
        <v/>
      </c>
      <c r="G41" s="26" t="str">
        <f>ASC(IF(DATA!G140&gt;0,INPUT!$D$13,""))</f>
        <v/>
      </c>
      <c r="H41" s="26" t="str">
        <f>ASC(IF(DATA!G140&gt;0,IF(ISBLANK(INPUT!$D$14),"",INPUT!$D$14),""))</f>
        <v/>
      </c>
      <c r="I41" s="28" t="str">
        <f>IF(DATA!G140&gt;0,DATA!$D$91,"")</f>
        <v/>
      </c>
      <c r="J41" s="28" t="str">
        <f>IF(DATA!G140&gt;0,DATA!$F$91,"")</f>
        <v/>
      </c>
      <c r="K41" s="28" t="str">
        <f>IF(DATA!G140&gt;0,IF(ISBLANK(INPUT!$F$18),"",INPUT!$F$18),"")</f>
        <v/>
      </c>
      <c r="L41" s="28" t="str">
        <f>IF(DATA!G140&gt;0,IF(ISBLANK(INPUT!$L$18),"",INPUT!$L$18),"")</f>
        <v/>
      </c>
      <c r="M41" s="28" t="str">
        <f>IF(DATA!G140&gt;0,DATA!$J$91,"")</f>
        <v/>
      </c>
      <c r="N41" s="28" t="str">
        <f>IF(DATA!G140&gt;0,IF(ISBLANK(INPUT!$D$21),"",INPUT!$D$21),"")</f>
        <v/>
      </c>
      <c r="O41" s="28" t="str">
        <f>IF(DATA!G140&gt;0,DATA!M140,"")</f>
        <v/>
      </c>
      <c r="P41" s="28" t="str">
        <f>IF(DATA!G140&gt;0,DATA!$L$91,"")</f>
        <v/>
      </c>
      <c r="Q41" s="28" t="str">
        <f>IF(DATA!G140&gt;0,IF(DATA!H140,INPUT!$O$18,INPUT!D260),"")</f>
        <v/>
      </c>
      <c r="R41" s="28" t="str">
        <f>IF(DATA!G140&gt;0,IF(DATA!H140,INPUT!$O$21,INPUT!F262),"")</f>
        <v/>
      </c>
      <c r="S41" s="28" t="str">
        <f>IF(DATA!G140&gt;0,IF(DATA!H140,INPUT!$O$20,INPUT!D262),"")</f>
        <v/>
      </c>
      <c r="T41" s="28" t="str">
        <f>ASC(IF(DATA!G140&gt;0,IF(DATA!H140,INPUT!$O$22,INPUT!D263),""))</f>
        <v/>
      </c>
      <c r="U41" s="28" t="str">
        <f>ASC(IF(DATA!G140&gt;0,IF(DATA!H140,INPUT!$O$23,IF(ISBLANK(INPUT!$D$264),"",INPUT!$D$264)),""))</f>
        <v/>
      </c>
      <c r="V41" s="28" t="str">
        <f>IF(DATA!G140&gt;0,IF(DATA!H140,INPUT!$O$19,INPUT!D261),"")</f>
        <v/>
      </c>
      <c r="W41" s="28" t="str">
        <f>IF(DATA!G140&gt;0,IF(ISBLANK(INPUT!$D$24),"",INPUT!$D$24),"")</f>
        <v/>
      </c>
      <c r="X41" s="28" t="str">
        <f>IF(DATA!G140&gt;0,INPUT!$K$7,"")</f>
        <v/>
      </c>
      <c r="Y41" s="28" t="str">
        <f>IF(DATA!G140&gt;0,DATA!$H$91,"")</f>
        <v/>
      </c>
      <c r="Z41" s="28" t="str">
        <f>IF(DATA!G140&gt;0,DATA!G140,"")</f>
        <v/>
      </c>
      <c r="AA41" s="26" t="str">
        <f>IF(DATA!G140&gt;0,INPUT!$U$4,"")</f>
        <v/>
      </c>
      <c r="AB41" s="26" t="str">
        <f>IF(DATA!G140&gt;0,INPUT!$M$1,"")</f>
        <v/>
      </c>
      <c r="AC41" s="26" t="str">
        <f>IF(DATA!G140&gt;0,IF(DATA!H140,"ご注文者と同じ","先様に直接お届け"),"")</f>
        <v/>
      </c>
      <c r="AD41" s="85" t="str">
        <f>IF(DATA!G140&gt;0,INPUT!$J$11,"")</f>
        <v/>
      </c>
      <c r="AE41" s="85" t="str">
        <f>IF(DATA!G140&gt;0,INPUT!$J$12,"")</f>
        <v/>
      </c>
      <c r="AF41" s="85" t="str">
        <f>IF(DATA!G140&gt;0,INPUT!$L$12,"")</f>
        <v/>
      </c>
      <c r="AG41" s="85" t="str">
        <f>IF(DATA!G140&gt;0,INPUT!$J$13,"")</f>
        <v/>
      </c>
      <c r="AH41" s="85" t="str">
        <f>IF(DATA!G140&gt;0,INPUT!$J$14,"")</f>
        <v/>
      </c>
      <c r="AI41" s="154" t="str">
        <f>IF(DATA!G140&gt;0,DATA!$B$93,"")</f>
        <v/>
      </c>
      <c r="AJ41" s="107" t="str">
        <f t="shared" si="0"/>
        <v/>
      </c>
      <c r="AK41" s="107" t="str">
        <f t="shared" si="1"/>
        <v/>
      </c>
    </row>
    <row r="42" spans="1:38" s="87" customFormat="1">
      <c r="A42" s="29" t="str">
        <f>IF(INPUT!$L$23&gt;0,INPUT!$D$9,"")</f>
        <v/>
      </c>
      <c r="B42" s="29" t="str">
        <f>IF(INPUT!$L$23&gt;0,INPUT!$D$10,"")</f>
        <v/>
      </c>
      <c r="C42" s="29" t="str">
        <f>IF(INPUT!$L$23&gt;0,INPUT!$D$15,"")</f>
        <v/>
      </c>
      <c r="D42" s="29" t="str">
        <f>IF(INPUT!$L$23&gt;0,INPUT!$D$11,"")</f>
        <v/>
      </c>
      <c r="E42" s="29" t="str">
        <f>IF(INPUT!$L$23&gt;0,INPUT!$F$12,"")</f>
        <v/>
      </c>
      <c r="F42" s="29" t="str">
        <f>IF(INPUT!$L$23&gt;0,INPUT!$D$12,"")</f>
        <v/>
      </c>
      <c r="G42" s="29" t="str">
        <f>ASC(IF(INPUT!$L$23&gt;0,INPUT!$D$13,""))</f>
        <v/>
      </c>
      <c r="H42" s="29" t="str">
        <f>ASC(IF(INPUT!$L$23&gt;0,IF(ISBLANK(INPUT!$D$14),"",INPUT!$D$14),""))</f>
        <v/>
      </c>
      <c r="I42" s="29" t="str">
        <f>IF(INPUT!$L$23&gt;0,DATA!$D$91,"")</f>
        <v/>
      </c>
      <c r="J42" s="29" t="str">
        <f>IF(INPUT!$L$23&gt;0,"のし不要","")</f>
        <v/>
      </c>
      <c r="K42" s="29"/>
      <c r="L42" s="29"/>
      <c r="M42" s="29"/>
      <c r="N42" s="29"/>
      <c r="O42" s="29" t="str">
        <f>IF(INPUT!$L$23&gt;0,DATA!R91,"")</f>
        <v/>
      </c>
      <c r="P42" s="29"/>
      <c r="Q42" s="29" t="str">
        <f>IF(INPUT!$L$23&gt;0,INPUT!$O$18,"")</f>
        <v/>
      </c>
      <c r="R42" s="29" t="str">
        <f>IF(INPUT!$L$23&gt;0,INPUT!$O$21,"")</f>
        <v/>
      </c>
      <c r="S42" s="29" t="str">
        <f>IF(INPUT!$L$23&gt;0,INPUT!$O$20,"")</f>
        <v/>
      </c>
      <c r="T42" s="29" t="str">
        <f>ASC(IF(INPUT!$L$23&gt;0,INPUT!$O$22,""))</f>
        <v/>
      </c>
      <c r="U42" s="29" t="str">
        <f>ASC(IF(INPUT!$L$23&gt;0,INPUT!$O$23,""))</f>
        <v/>
      </c>
      <c r="V42" s="29" t="str">
        <f>IF(INPUT!$L$23&gt;0,INPUT!$O$19,"")</f>
        <v/>
      </c>
      <c r="W42" s="29" t="str">
        <f>IF(INPUT!$L$24&gt;0,IF(ISBLANK(INPUT!$D$24),"",INPUT!$D$24),"")</f>
        <v/>
      </c>
      <c r="X42" s="29" t="str">
        <f>IF(INPUT!$L$23&gt;0,INPUT!$K$7,"")</f>
        <v/>
      </c>
      <c r="Y42" s="29" t="str">
        <f>IF(INPUT!$L$23&gt;0,"のし不要","")</f>
        <v/>
      </c>
      <c r="Z42" s="29" t="str">
        <f>IF(INPUT!$L$23&gt;0,INPUT!$J$23,"")</f>
        <v/>
      </c>
      <c r="AA42" s="29" t="str">
        <f>IF(INPUT!$L$23&gt;0,INPUT!$U$4,"")</f>
        <v/>
      </c>
      <c r="AB42" s="29" t="str">
        <f>IF(INPUT!$L$23&gt;0,INPUT!$M$1,"")</f>
        <v/>
      </c>
      <c r="AC42" s="29" t="str">
        <f>IF(INPUT!$L$23&gt;0,"ご注文者と同じ","")</f>
        <v/>
      </c>
      <c r="AD42" s="85" t="str">
        <f>IF(INPUT!$L$23&gt;0,INPUT!$J$11,"")</f>
        <v/>
      </c>
      <c r="AE42" s="85" t="str">
        <f>IF(INPUT!$L$23&gt;0,INPUT!$J$12,"")</f>
        <v/>
      </c>
      <c r="AF42" s="85" t="str">
        <f>IF(INPUT!$L$23&gt;0,INPUT!$L$12,"")</f>
        <v/>
      </c>
      <c r="AG42" s="85" t="str">
        <f>IF(INPUT!$L$23&gt;0,INPUT!$J$13,"")</f>
        <v/>
      </c>
      <c r="AH42" s="85" t="str">
        <f>IF(INPUT!$L$23&gt;0,INPUT!$J$14,"")</f>
        <v/>
      </c>
      <c r="AI42" s="154" t="str">
        <f>IF(INPUT!$L$23&gt;0,DATA!$B$93,"")</f>
        <v/>
      </c>
      <c r="AJ42" s="107" t="str">
        <f t="shared" si="0"/>
        <v/>
      </c>
      <c r="AK42" s="107" t="str">
        <f t="shared" si="1"/>
        <v/>
      </c>
      <c r="AL42" s="106"/>
    </row>
  </sheetData>
  <phoneticPr fontId="2"/>
  <pageMargins left="0.75" right="0.75" top="1" bottom="1" header="0.51200000000000001" footer="0.51200000000000001"/>
  <pageSetup paperSize="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66"/>
  <sheetViews>
    <sheetView showGridLines="0" showRowColHeaders="0" tabSelected="1" zoomScaleNormal="100" workbookViewId="0">
      <pane ySplit="7" topLeftCell="A8" activePane="bottomLeft" state="frozenSplit"/>
      <selection pane="bottomLeft"/>
    </sheetView>
  </sheetViews>
  <sheetFormatPr baseColWidth="10" defaultColWidth="12.83203125" defaultRowHeight="21" customHeight="1"/>
  <cols>
    <col min="1" max="1" width="0.83203125" style="18" customWidth="1"/>
    <col min="2" max="2" width="3.33203125" style="10" customWidth="1"/>
    <col min="3" max="3" width="13.5" style="11" customWidth="1"/>
    <col min="4" max="4" width="14.1640625" style="10" customWidth="1"/>
    <col min="5" max="5" width="14.5" style="10" customWidth="1"/>
    <col min="6" max="6" width="12.1640625" style="10" customWidth="1"/>
    <col min="7" max="7" width="11.1640625" style="10" customWidth="1"/>
    <col min="8" max="8" width="0.6640625" style="10" customWidth="1"/>
    <col min="9" max="9" width="12.6640625" style="10" customWidth="1"/>
    <col min="10" max="10" width="20.33203125" style="10" customWidth="1"/>
    <col min="11" max="11" width="11.83203125" style="10" customWidth="1"/>
    <col min="12" max="12" width="13" style="10" customWidth="1"/>
    <col min="13" max="13" width="7.1640625" style="46" customWidth="1"/>
    <col min="14" max="14" width="16" style="46" customWidth="1"/>
    <col min="15" max="16" width="12.83203125" style="46"/>
    <col min="17" max="17" width="12.33203125" style="46" customWidth="1"/>
    <col min="18" max="20" width="12.83203125" style="46"/>
    <col min="21" max="21" width="58.83203125" style="10" customWidth="1"/>
    <col min="22" max="22" width="65.33203125" style="10" customWidth="1"/>
    <col min="23" max="23" width="0.6640625" style="10" customWidth="1"/>
    <col min="24" max="16384" width="12.83203125" style="10"/>
  </cols>
  <sheetData>
    <row r="1" spans="1:27" s="112" customFormat="1" ht="30.75" customHeight="1">
      <c r="A1" s="151" t="s">
        <v>219</v>
      </c>
      <c r="B1" s="114" t="s">
        <v>219</v>
      </c>
      <c r="C1" s="265" t="s">
        <v>556</v>
      </c>
      <c r="D1" s="266"/>
      <c r="E1" s="266"/>
      <c r="F1" s="266"/>
      <c r="G1" s="266"/>
      <c r="H1" s="266"/>
      <c r="I1" s="266"/>
      <c r="J1" s="266"/>
      <c r="K1" s="263" t="s">
        <v>328</v>
      </c>
      <c r="L1" s="264"/>
      <c r="M1" s="152" t="s">
        <v>250</v>
      </c>
      <c r="N1" s="109"/>
      <c r="O1" s="109"/>
      <c r="P1" s="109"/>
      <c r="Q1" s="109"/>
      <c r="R1" s="109" t="s">
        <v>348</v>
      </c>
      <c r="S1" s="109"/>
      <c r="T1" s="109"/>
      <c r="U1" s="308" t="s">
        <v>226</v>
      </c>
      <c r="V1" s="309"/>
      <c r="W1" s="110"/>
      <c r="X1" s="111" t="s">
        <v>176</v>
      </c>
      <c r="Y1" s="111"/>
      <c r="Z1" s="111"/>
      <c r="AA1" s="109"/>
    </row>
    <row r="2" spans="1:27" s="35" customFormat="1" ht="26" customHeight="1">
      <c r="A2" s="34"/>
      <c r="B2" s="268" t="s">
        <v>223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55"/>
      <c r="N2" s="55"/>
      <c r="O2" s="55"/>
      <c r="P2" s="56"/>
      <c r="Q2" s="56"/>
      <c r="R2" s="47" t="s">
        <v>213</v>
      </c>
      <c r="S2" s="48" t="s">
        <v>257</v>
      </c>
      <c r="T2" s="47" t="str">
        <f>IF(AND(N25=0,DATA!D90=4),S2,"")</f>
        <v/>
      </c>
      <c r="U2" s="309"/>
      <c r="V2" s="309"/>
      <c r="W2" s="93"/>
      <c r="X2" s="97">
        <v>37378</v>
      </c>
      <c r="Y2" s="98" t="s">
        <v>264</v>
      </c>
      <c r="Z2" s="98" t="s">
        <v>282</v>
      </c>
      <c r="AA2" s="56"/>
    </row>
    <row r="3" spans="1:27" s="32" customFormat="1" ht="27" customHeight="1">
      <c r="A3" s="31"/>
      <c r="B3" s="267" t="s">
        <v>165</v>
      </c>
      <c r="C3" s="267"/>
      <c r="D3" s="267"/>
      <c r="E3" s="267"/>
      <c r="F3" s="267"/>
      <c r="G3" s="267"/>
      <c r="H3" s="267"/>
      <c r="I3" s="267"/>
      <c r="J3" s="269" t="str">
        <f>IF(U4="","",S21)</f>
        <v/>
      </c>
      <c r="K3" s="270"/>
      <c r="L3" s="270"/>
      <c r="M3" s="57"/>
      <c r="N3" s="57"/>
      <c r="O3" s="57"/>
      <c r="P3" s="58"/>
      <c r="Q3" s="58"/>
      <c r="R3" s="47"/>
      <c r="S3" s="59"/>
      <c r="T3" s="47"/>
      <c r="U3" s="314" t="s">
        <v>126</v>
      </c>
      <c r="V3" s="315"/>
      <c r="W3" s="94"/>
      <c r="X3" s="97">
        <v>37437</v>
      </c>
      <c r="Y3" s="98" t="s">
        <v>356</v>
      </c>
      <c r="Z3" s="149" t="s">
        <v>166</v>
      </c>
      <c r="AA3" s="58"/>
    </row>
    <row r="4" spans="1:27" s="37" customFormat="1" ht="26" customHeight="1" thickBot="1">
      <c r="A4" s="36"/>
      <c r="B4" s="272" t="s">
        <v>340</v>
      </c>
      <c r="C4" s="273"/>
      <c r="D4" s="273"/>
      <c r="E4" s="273"/>
      <c r="F4" s="273"/>
      <c r="G4" s="273"/>
      <c r="H4" s="273"/>
      <c r="I4" s="273"/>
      <c r="J4" s="271"/>
      <c r="K4" s="271"/>
      <c r="L4" s="271"/>
      <c r="M4" s="60"/>
      <c r="N4" s="60"/>
      <c r="O4" s="60"/>
      <c r="P4" s="61"/>
      <c r="Q4" s="61"/>
      <c r="R4" s="47" t="s">
        <v>349</v>
      </c>
      <c r="S4" s="59" t="s">
        <v>235</v>
      </c>
      <c r="T4" s="47" t="str">
        <f>IF(DATA!I90=1,"",IF(INPUT!D21="",INPUT!S4,""))</f>
        <v/>
      </c>
      <c r="U4" s="312" t="str">
        <f>CONCATENATE(T2,O16,T4,T5,T6,T7,T8,T9,T13,T24,T25,T26,T27,T28)</f>
        <v/>
      </c>
      <c r="V4" s="312"/>
      <c r="W4" s="95"/>
      <c r="X4" s="97">
        <v>37448</v>
      </c>
      <c r="Y4" s="98" t="s">
        <v>239</v>
      </c>
      <c r="Z4" s="149" t="s">
        <v>166</v>
      </c>
      <c r="AA4" s="61"/>
    </row>
    <row r="5" spans="1:27" ht="21.75" customHeight="1" thickBot="1">
      <c r="B5" s="301" t="s">
        <v>482</v>
      </c>
      <c r="C5" s="302"/>
      <c r="D5" s="302"/>
      <c r="E5" s="302"/>
      <c r="F5" s="302"/>
      <c r="G5" s="302"/>
      <c r="H5" s="302"/>
      <c r="I5" s="302"/>
      <c r="J5" s="117"/>
      <c r="K5" s="118"/>
      <c r="L5" s="119" t="s">
        <v>426</v>
      </c>
      <c r="M5" s="54"/>
      <c r="N5" s="54"/>
      <c r="O5" s="54"/>
      <c r="R5" s="46" t="s">
        <v>168</v>
      </c>
      <c r="S5" s="48" t="s">
        <v>460</v>
      </c>
      <c r="T5" s="46" t="str">
        <f>IF(AND(DATA!F90=1,DATA!H90&gt;1),S5,"")</f>
        <v/>
      </c>
      <c r="U5" s="312"/>
      <c r="V5" s="312"/>
      <c r="W5" s="92"/>
      <c r="X5" s="97">
        <v>37496</v>
      </c>
      <c r="Y5" s="98" t="s">
        <v>130</v>
      </c>
      <c r="Z5" s="149" t="s">
        <v>27</v>
      </c>
      <c r="AA5" s="46"/>
    </row>
    <row r="6" spans="1:27" ht="21.75" customHeight="1">
      <c r="B6" s="242" t="s">
        <v>245</v>
      </c>
      <c r="C6" s="243"/>
      <c r="D6" s="238" t="s">
        <v>424</v>
      </c>
      <c r="E6" s="253"/>
      <c r="F6" s="120" t="s">
        <v>425</v>
      </c>
      <c r="G6" s="238" t="s">
        <v>210</v>
      </c>
      <c r="H6" s="239"/>
      <c r="I6" s="240"/>
      <c r="J6" s="121" t="s">
        <v>396</v>
      </c>
      <c r="K6" s="234" t="s">
        <v>422</v>
      </c>
      <c r="L6" s="235"/>
      <c r="M6" s="54"/>
      <c r="N6" s="147"/>
      <c r="O6" s="54"/>
      <c r="S6" s="48"/>
      <c r="U6" s="312"/>
      <c r="V6" s="312"/>
      <c r="W6" s="92"/>
      <c r="X6" s="97">
        <v>37559</v>
      </c>
      <c r="Y6" s="98" t="s">
        <v>420</v>
      </c>
      <c r="Z6" s="149" t="s">
        <v>27</v>
      </c>
      <c r="AA6" s="46"/>
    </row>
    <row r="7" spans="1:27" ht="21" customHeight="1" thickBot="1">
      <c r="B7" s="261">
        <f>J28+J34+J40+J46+J52+J58+J64+J70+J76+J82+J88+J94+J100+J106+J112+J118+J124+J130+J136+J142+J148+J154+J160+J166+J172+J178+J184+J190+J196+J202+J208+J214+J220+J226+J232+J238+J244+J250+J256+J262</f>
        <v>0</v>
      </c>
      <c r="C7" s="262"/>
      <c r="D7" s="192">
        <f>L28+L34+L40+L46+L52+L58+L64+L70+L76+L82+L88+L94+L100+L106+L112+L118+L124+L130+L136+L142+L148+L154+L160+L166+L172+L178+L184+L190+L196+L202+L208+L214+L220+L226+L232+L238+L244+L250+L256+L262</f>
        <v>0</v>
      </c>
      <c r="E7" s="193"/>
      <c r="F7" s="115">
        <f>L22</f>
        <v>0</v>
      </c>
      <c r="G7" s="228">
        <f>L29+L35+L41+L47+L53+L59+L65+L71+L77+L83+L89+L95+L101+L107+L113+L119+L125+L131+L137+L143+L149+L155+L161+L167+L173+L179+L185+L191+L197+L203+L209+L215+L221+L227+L233+L239+L245+L251+L257+L263</f>
        <v>0</v>
      </c>
      <c r="H7" s="229"/>
      <c r="I7" s="230"/>
      <c r="J7" s="116">
        <f>IF(DATA!D90=3,300,0)</f>
        <v>0</v>
      </c>
      <c r="K7" s="236">
        <f>D7+F7+G7+J7</f>
        <v>0</v>
      </c>
      <c r="L7" s="237"/>
      <c r="M7" s="54"/>
      <c r="N7" s="54"/>
      <c r="O7" s="54"/>
      <c r="R7" s="46" t="s">
        <v>350</v>
      </c>
      <c r="S7" s="48" t="s">
        <v>125</v>
      </c>
      <c r="T7" s="46" t="str">
        <f>IF(AND(DATA!F90&gt;1,DATA!H90=1),S7,"")</f>
        <v/>
      </c>
      <c r="U7" s="312"/>
      <c r="V7" s="312"/>
      <c r="W7" s="92"/>
      <c r="X7" s="97">
        <v>37603</v>
      </c>
      <c r="Y7" s="98" t="s">
        <v>184</v>
      </c>
      <c r="Z7" s="149" t="s">
        <v>185</v>
      </c>
      <c r="AA7" s="46"/>
    </row>
    <row r="8" spans="1:27" ht="20" customHeight="1" thickBot="1">
      <c r="B8" s="251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54"/>
      <c r="N8" s="54"/>
      <c r="O8" s="54"/>
      <c r="R8" s="46" t="s">
        <v>440</v>
      </c>
      <c r="S8" s="48" t="s">
        <v>352</v>
      </c>
      <c r="T8" s="46" t="str">
        <f>IF(AND(DATA!F90&gt;1,L18=""),S8,"")</f>
        <v/>
      </c>
      <c r="U8" s="312"/>
      <c r="V8" s="312"/>
      <c r="W8" s="92"/>
      <c r="X8" s="97">
        <v>37648</v>
      </c>
      <c r="Y8" s="98" t="s">
        <v>121</v>
      </c>
      <c r="Z8" s="149" t="s">
        <v>400</v>
      </c>
      <c r="AA8" s="46"/>
    </row>
    <row r="9" spans="1:27" ht="21" customHeight="1">
      <c r="B9" s="244" t="s">
        <v>191</v>
      </c>
      <c r="C9" s="122" t="s">
        <v>361</v>
      </c>
      <c r="D9" s="247"/>
      <c r="E9" s="248"/>
      <c r="F9" s="248"/>
      <c r="G9" s="249"/>
      <c r="H9" s="12"/>
      <c r="I9" s="256" t="s">
        <v>145</v>
      </c>
      <c r="J9" s="257"/>
      <c r="K9" s="257"/>
      <c r="L9" s="258"/>
      <c r="M9" s="101" t="s">
        <v>38</v>
      </c>
      <c r="N9" s="54" t="s">
        <v>194</v>
      </c>
      <c r="O9" s="54"/>
      <c r="S9" s="59"/>
      <c r="T9" s="47"/>
      <c r="U9" s="312"/>
      <c r="V9" s="312"/>
      <c r="W9" s="92"/>
      <c r="X9" s="97">
        <v>37649</v>
      </c>
      <c r="Y9" s="98" t="s">
        <v>241</v>
      </c>
      <c r="Z9" s="149" t="s">
        <v>329</v>
      </c>
      <c r="AA9" s="46"/>
    </row>
    <row r="10" spans="1:27" ht="21" customHeight="1">
      <c r="B10" s="245"/>
      <c r="C10" s="123" t="s">
        <v>325</v>
      </c>
      <c r="D10" s="168"/>
      <c r="E10" s="169"/>
      <c r="F10" s="169"/>
      <c r="G10" s="241"/>
      <c r="H10" s="12"/>
      <c r="I10" s="231" t="s">
        <v>234</v>
      </c>
      <c r="J10" s="232"/>
      <c r="K10" s="232"/>
      <c r="L10" s="233"/>
      <c r="M10" s="54">
        <f>IF(D12="北海道",1500,IF(D12="沖縄県",1500,0))</f>
        <v>0</v>
      </c>
      <c r="N10" s="54" t="s">
        <v>39</v>
      </c>
      <c r="O10" s="54"/>
      <c r="R10" s="46" t="s">
        <v>146</v>
      </c>
      <c r="S10" s="47" t="s">
        <v>473</v>
      </c>
      <c r="T10" s="46" t="s">
        <v>12</v>
      </c>
      <c r="U10" s="312"/>
      <c r="V10" s="312"/>
      <c r="W10" s="92"/>
      <c r="X10" s="97">
        <v>37680</v>
      </c>
      <c r="Y10" s="98" t="s">
        <v>58</v>
      </c>
      <c r="Z10" s="149" t="s">
        <v>59</v>
      </c>
      <c r="AA10" s="46"/>
    </row>
    <row r="11" spans="1:27" ht="21" customHeight="1">
      <c r="B11" s="245"/>
      <c r="C11" s="123" t="s">
        <v>384</v>
      </c>
      <c r="D11" s="168"/>
      <c r="E11" s="169"/>
      <c r="F11" s="169"/>
      <c r="G11" s="241"/>
      <c r="H11" s="12"/>
      <c r="I11" s="125" t="s">
        <v>207</v>
      </c>
      <c r="J11" s="168"/>
      <c r="K11" s="259"/>
      <c r="L11" s="260"/>
      <c r="M11" s="54">
        <f>IF(D12="北海道",800,IF(D12="沖縄県",800,0))</f>
        <v>0</v>
      </c>
      <c r="N11" s="54" t="s">
        <v>498</v>
      </c>
      <c r="O11" s="54"/>
      <c r="R11" s="46" t="s">
        <v>358</v>
      </c>
      <c r="S11" s="46" t="s">
        <v>359</v>
      </c>
      <c r="T11" s="46" t="str">
        <f>CONCATENATE(IF(ISBLANK(D9),S10,""),IF(ISBLANK(D10),S11,""),IF(ISBLANK(D11),S12,""),IF(ISBLANK(D12),S13,""),IF(ISBLANK(F12),S14,""),IF(ISBLANK(D13),S15,""),IF(ISBLANK(D15),S16,""))</f>
        <v>「お名前」「ふりがな」「お電話番号」「都道府県」「郵便番号」「ご住所」「E-mail」</v>
      </c>
      <c r="U11" s="312"/>
      <c r="V11" s="312"/>
      <c r="W11" s="92"/>
      <c r="X11" s="97">
        <v>37696</v>
      </c>
      <c r="Y11" s="98" t="s">
        <v>132</v>
      </c>
      <c r="Z11" s="149" t="s">
        <v>133</v>
      </c>
      <c r="AA11" s="46"/>
    </row>
    <row r="12" spans="1:27" ht="21" customHeight="1">
      <c r="B12" s="245"/>
      <c r="C12" s="123" t="s">
        <v>151</v>
      </c>
      <c r="D12" s="40"/>
      <c r="E12" s="123" t="s">
        <v>172</v>
      </c>
      <c r="F12" s="168"/>
      <c r="G12" s="250"/>
      <c r="H12" s="12"/>
      <c r="I12" s="126" t="s">
        <v>151</v>
      </c>
      <c r="J12" s="40"/>
      <c r="K12" s="123" t="s">
        <v>172</v>
      </c>
      <c r="L12" s="43"/>
      <c r="M12" s="54"/>
      <c r="N12" s="54"/>
      <c r="O12" s="54"/>
      <c r="R12" s="46" t="s">
        <v>474</v>
      </c>
      <c r="S12" s="46" t="s">
        <v>281</v>
      </c>
      <c r="T12" s="48" t="s">
        <v>98</v>
      </c>
      <c r="U12" s="312"/>
      <c r="V12" s="312"/>
      <c r="W12" s="92"/>
      <c r="X12" s="97">
        <v>37712</v>
      </c>
      <c r="Y12" s="98" t="s">
        <v>233</v>
      </c>
      <c r="Z12" s="149" t="s">
        <v>229</v>
      </c>
      <c r="AA12" s="46"/>
    </row>
    <row r="13" spans="1:27" ht="21" customHeight="1">
      <c r="B13" s="245"/>
      <c r="C13" s="123" t="s">
        <v>124</v>
      </c>
      <c r="D13" s="194"/>
      <c r="E13" s="195"/>
      <c r="F13" s="195"/>
      <c r="G13" s="196"/>
      <c r="H13" s="12"/>
      <c r="I13" s="127" t="s">
        <v>124</v>
      </c>
      <c r="J13" s="194"/>
      <c r="K13" s="254"/>
      <c r="L13" s="255"/>
      <c r="M13" s="54"/>
      <c r="N13" s="54"/>
      <c r="O13" s="54"/>
      <c r="R13" s="46" t="s">
        <v>151</v>
      </c>
      <c r="S13" s="46" t="s">
        <v>286</v>
      </c>
      <c r="T13" s="46" t="str">
        <f>IF(T11="","",IF(K7&gt;0,CONCATENATE(T10,T11,T12),""))</f>
        <v/>
      </c>
      <c r="U13" s="312"/>
      <c r="V13" s="312"/>
      <c r="W13" s="92"/>
      <c r="X13" s="97">
        <v>37723</v>
      </c>
      <c r="Y13" s="98" t="s">
        <v>497</v>
      </c>
      <c r="Z13" s="149" t="s">
        <v>414</v>
      </c>
      <c r="AA13" s="46"/>
    </row>
    <row r="14" spans="1:27" ht="21" customHeight="1" thickBot="1">
      <c r="B14" s="245"/>
      <c r="C14" s="123" t="s">
        <v>324</v>
      </c>
      <c r="D14" s="194"/>
      <c r="E14" s="195"/>
      <c r="F14" s="195"/>
      <c r="G14" s="196"/>
      <c r="H14" s="12"/>
      <c r="I14" s="128" t="s">
        <v>341</v>
      </c>
      <c r="J14" s="207"/>
      <c r="K14" s="198"/>
      <c r="L14" s="199"/>
      <c r="M14" s="54"/>
      <c r="N14" s="54"/>
      <c r="O14" s="54"/>
      <c r="R14" s="46" t="s">
        <v>343</v>
      </c>
      <c r="S14" s="46" t="s">
        <v>192</v>
      </c>
      <c r="T14" s="46" t="s">
        <v>360</v>
      </c>
      <c r="U14" s="312"/>
      <c r="V14" s="312"/>
      <c r="W14" s="92"/>
      <c r="X14" s="97">
        <v>37749</v>
      </c>
      <c r="Y14" s="98" t="s">
        <v>178</v>
      </c>
      <c r="Z14" s="149" t="s">
        <v>56</v>
      </c>
      <c r="AA14" s="46"/>
    </row>
    <row r="15" spans="1:27" ht="21" customHeight="1" thickBot="1">
      <c r="B15" s="246"/>
      <c r="C15" s="124" t="s">
        <v>326</v>
      </c>
      <c r="D15" s="197"/>
      <c r="E15" s="198"/>
      <c r="F15" s="198"/>
      <c r="G15" s="199"/>
      <c r="H15" s="12"/>
      <c r="I15" s="162"/>
      <c r="J15" s="159"/>
      <c r="K15" s="160"/>
      <c r="L15" s="161"/>
      <c r="M15" s="158"/>
      <c r="O15" s="54"/>
      <c r="P15" s="48"/>
      <c r="R15" s="46" t="s">
        <v>124</v>
      </c>
      <c r="S15" s="46" t="s">
        <v>366</v>
      </c>
      <c r="T15" s="46" t="s">
        <v>222</v>
      </c>
      <c r="U15" s="312"/>
      <c r="V15" s="312"/>
      <c r="W15" s="92"/>
      <c r="X15" s="97">
        <v>37752</v>
      </c>
      <c r="Y15" s="98" t="s">
        <v>322</v>
      </c>
      <c r="Z15" s="149" t="s">
        <v>190</v>
      </c>
      <c r="AA15" s="46"/>
    </row>
    <row r="16" spans="1:27" ht="39" customHeight="1" thickBot="1">
      <c r="A16" s="22"/>
      <c r="B16" s="295" t="s">
        <v>246</v>
      </c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54"/>
      <c r="N16" s="54" t="s">
        <v>87</v>
      </c>
      <c r="O16" s="54"/>
      <c r="P16" s="48" t="s">
        <v>331</v>
      </c>
      <c r="R16" s="46" t="s">
        <v>31</v>
      </c>
      <c r="S16" s="46" t="s">
        <v>32</v>
      </c>
      <c r="T16" s="46" t="s">
        <v>360</v>
      </c>
      <c r="U16" s="312"/>
      <c r="V16" s="312"/>
      <c r="W16" s="92"/>
      <c r="X16" s="97">
        <v>37764</v>
      </c>
      <c r="Y16" s="98" t="s">
        <v>26</v>
      </c>
      <c r="Z16" s="149" t="s">
        <v>270</v>
      </c>
      <c r="AA16" s="46"/>
    </row>
    <row r="17" spans="1:27" ht="21" customHeight="1">
      <c r="A17" s="22"/>
      <c r="B17" s="226" t="s">
        <v>357</v>
      </c>
      <c r="C17" s="227"/>
      <c r="D17" s="180"/>
      <c r="E17" s="181"/>
      <c r="F17" s="299" t="str">
        <f>CHOOSE(DATA!D90,INPUT!N10,INPUT!N11,INPUT!N9)</f>
        <v>※振込手数料はご負担願います。振込先の口座は後ほどメールでお知らせします。</v>
      </c>
      <c r="G17" s="299"/>
      <c r="H17" s="299"/>
      <c r="I17" s="299"/>
      <c r="J17" s="299"/>
      <c r="K17" s="299"/>
      <c r="L17" s="300"/>
      <c r="M17" s="54"/>
      <c r="N17" s="54" t="s">
        <v>289</v>
      </c>
      <c r="O17" s="54"/>
      <c r="R17" s="46" t="s">
        <v>195</v>
      </c>
      <c r="S17" s="48" t="s">
        <v>33</v>
      </c>
      <c r="U17" s="312"/>
      <c r="V17" s="312"/>
      <c r="W17" s="92"/>
      <c r="X17" s="97">
        <v>37945</v>
      </c>
      <c r="Y17" s="98" t="s">
        <v>272</v>
      </c>
      <c r="Z17" s="149" t="s">
        <v>122</v>
      </c>
      <c r="AA17" s="46"/>
    </row>
    <row r="18" spans="1:27" ht="21" customHeight="1" thickBot="1">
      <c r="A18" s="22"/>
      <c r="B18" s="297" t="s">
        <v>334</v>
      </c>
      <c r="C18" s="298"/>
      <c r="D18" s="303"/>
      <c r="E18" s="304"/>
      <c r="F18" s="223"/>
      <c r="G18" s="224"/>
      <c r="H18" s="225"/>
      <c r="I18" s="157" t="s">
        <v>338</v>
      </c>
      <c r="J18" s="13"/>
      <c r="K18" s="130" t="s">
        <v>303</v>
      </c>
      <c r="L18" s="44"/>
      <c r="M18" s="54"/>
      <c r="N18" s="54" t="s">
        <v>491</v>
      </c>
      <c r="O18" s="62">
        <f>IF(ISBLANK($J$13),D9,D9)</f>
        <v>0</v>
      </c>
      <c r="U18" s="313"/>
      <c r="V18" s="313"/>
      <c r="W18" s="92"/>
      <c r="X18" s="97">
        <v>38124</v>
      </c>
      <c r="Y18" s="98" t="s">
        <v>220</v>
      </c>
      <c r="Z18" s="149" t="s">
        <v>221</v>
      </c>
      <c r="AA18" s="46"/>
    </row>
    <row r="19" spans="1:27" ht="21" customHeight="1" thickTop="1" thickBot="1">
      <c r="A19" s="22"/>
      <c r="B19" s="278" t="s">
        <v>55</v>
      </c>
      <c r="C19" s="279"/>
      <c r="D19" s="129" t="s">
        <v>199</v>
      </c>
      <c r="E19" s="90"/>
      <c r="F19" s="90"/>
      <c r="G19" s="14"/>
      <c r="H19" s="91"/>
      <c r="I19" s="320" t="s">
        <v>202</v>
      </c>
      <c r="J19" s="259"/>
      <c r="K19" s="259"/>
      <c r="L19" s="260"/>
      <c r="M19" s="54"/>
      <c r="N19" s="54" t="s">
        <v>88</v>
      </c>
      <c r="O19" s="62">
        <f>IF(ISBLANK($J$13),D11,J11)</f>
        <v>0</v>
      </c>
      <c r="U19" s="310" t="s">
        <v>226</v>
      </c>
      <c r="V19" s="311"/>
      <c r="W19" s="92"/>
      <c r="X19" s="97">
        <v>38152</v>
      </c>
      <c r="Y19" s="98" t="s">
        <v>148</v>
      </c>
      <c r="Z19" s="149" t="s">
        <v>149</v>
      </c>
      <c r="AA19" s="46"/>
    </row>
    <row r="20" spans="1:27" ht="21.75" customHeight="1" thickTop="1" thickBot="1">
      <c r="A20" s="22"/>
      <c r="B20" s="280"/>
      <c r="C20" s="281"/>
      <c r="D20" s="321" t="s">
        <v>347</v>
      </c>
      <c r="E20" s="322"/>
      <c r="F20" s="322"/>
      <c r="G20" s="322"/>
      <c r="H20" s="322"/>
      <c r="I20" s="322"/>
      <c r="J20" s="322"/>
      <c r="K20" s="322"/>
      <c r="L20" s="323"/>
      <c r="M20" s="99"/>
      <c r="N20" s="54" t="s">
        <v>151</v>
      </c>
      <c r="O20" s="62">
        <f>IF(ISBLANK($J$13),D12,J12)</f>
        <v>0</v>
      </c>
      <c r="U20" s="311"/>
      <c r="V20" s="311"/>
      <c r="W20" s="92"/>
      <c r="X20" s="97">
        <v>38199</v>
      </c>
      <c r="Y20" s="98" t="s">
        <v>448</v>
      </c>
      <c r="Z20" s="149" t="s">
        <v>256</v>
      </c>
      <c r="AA20" s="46"/>
    </row>
    <row r="21" spans="1:27" ht="66.75" customHeight="1" thickTop="1">
      <c r="A21" s="22"/>
      <c r="B21" s="324" t="s">
        <v>277</v>
      </c>
      <c r="C21" s="325"/>
      <c r="D21" s="326"/>
      <c r="E21" s="327"/>
      <c r="F21" s="327"/>
      <c r="G21" s="327"/>
      <c r="H21" s="327"/>
      <c r="I21" s="327"/>
      <c r="J21" s="327"/>
      <c r="K21" s="327"/>
      <c r="L21" s="328"/>
      <c r="M21" s="100"/>
      <c r="N21" s="54" t="s">
        <v>89</v>
      </c>
      <c r="O21" s="62">
        <f>IF(ISBLANK($J$13),F12,L12)</f>
        <v>0</v>
      </c>
      <c r="R21" s="46" t="s">
        <v>34</v>
      </c>
      <c r="S21" s="48" t="s">
        <v>57</v>
      </c>
      <c r="W21" s="92"/>
      <c r="X21" s="97">
        <v>38219</v>
      </c>
      <c r="Y21" s="98" t="s">
        <v>345</v>
      </c>
      <c r="Z21" s="149" t="s">
        <v>346</v>
      </c>
      <c r="AA21" s="46"/>
    </row>
    <row r="22" spans="1:27" ht="21" customHeight="1">
      <c r="A22" s="22"/>
      <c r="B22" s="278" t="s">
        <v>67</v>
      </c>
      <c r="C22" s="279"/>
      <c r="D22" s="52"/>
      <c r="E22" s="53"/>
      <c r="F22" s="287" t="s">
        <v>304</v>
      </c>
      <c r="G22" s="288"/>
      <c r="H22" s="288"/>
      <c r="I22" s="288"/>
      <c r="J22" s="289"/>
      <c r="K22" s="131" t="s">
        <v>173</v>
      </c>
      <c r="L22" s="132">
        <f>DATA!P90*DATA!N141</f>
        <v>0</v>
      </c>
      <c r="M22" s="100"/>
      <c r="N22" s="54" t="s">
        <v>66</v>
      </c>
      <c r="O22" s="62">
        <f>IF(ISBLANK($J$13),D13,J13)</f>
        <v>0</v>
      </c>
      <c r="W22" s="92"/>
      <c r="X22" s="97">
        <v>38366</v>
      </c>
      <c r="Y22" s="98" t="s">
        <v>441</v>
      </c>
      <c r="Z22" s="149" t="s">
        <v>346</v>
      </c>
      <c r="AA22" s="46"/>
    </row>
    <row r="23" spans="1:27" ht="36.75" customHeight="1" thickBot="1">
      <c r="A23" s="22"/>
      <c r="B23" s="280"/>
      <c r="C23" s="281"/>
      <c r="D23" s="282" t="s">
        <v>211</v>
      </c>
      <c r="E23" s="283"/>
      <c r="F23" s="283"/>
      <c r="G23" s="283"/>
      <c r="H23" s="283"/>
      <c r="I23" s="283"/>
      <c r="J23" s="283"/>
      <c r="K23" s="283"/>
      <c r="L23" s="284"/>
      <c r="M23" s="100"/>
      <c r="N23" s="54" t="s">
        <v>158</v>
      </c>
      <c r="O23" s="62" t="str">
        <f>IF(ISBLANK($J$13),IF(ISBLANK($D$14),"",D14),IF(ISBLANK($J$14),"",J14))</f>
        <v/>
      </c>
      <c r="W23" s="92"/>
      <c r="X23" s="97">
        <v>38900</v>
      </c>
      <c r="Y23" s="98" t="s">
        <v>155</v>
      </c>
      <c r="Z23" s="149" t="s">
        <v>228</v>
      </c>
      <c r="AA23" s="46"/>
    </row>
    <row r="24" spans="1:27" ht="60" customHeight="1" thickTop="1" thickBot="1">
      <c r="A24" s="22"/>
      <c r="B24" s="290" t="s">
        <v>60</v>
      </c>
      <c r="C24" s="291"/>
      <c r="D24" s="292" t="s">
        <v>399</v>
      </c>
      <c r="E24" s="293"/>
      <c r="F24" s="293"/>
      <c r="G24" s="293"/>
      <c r="H24" s="293"/>
      <c r="I24" s="293"/>
      <c r="J24" s="293"/>
      <c r="K24" s="293"/>
      <c r="L24" s="294"/>
      <c r="M24" s="54"/>
      <c r="N24" s="63" t="s">
        <v>308</v>
      </c>
      <c r="O24" s="54"/>
      <c r="R24" s="46" t="s">
        <v>457</v>
      </c>
      <c r="S24" s="46" t="s">
        <v>236</v>
      </c>
      <c r="T24" s="49" t="str">
        <f>IF(AND(S37="",S38=""),"",CONCATENATE(S24,"＝",S37,S38,S17))</f>
        <v/>
      </c>
      <c r="W24" s="92"/>
      <c r="X24" s="97">
        <v>39565</v>
      </c>
      <c r="Y24" s="98" t="s">
        <v>35</v>
      </c>
      <c r="Z24" s="149" t="s">
        <v>129</v>
      </c>
      <c r="AA24" s="46"/>
    </row>
    <row r="25" spans="1:27" ht="21" customHeight="1" thickBot="1">
      <c r="B25" s="42"/>
      <c r="C25" s="23"/>
      <c r="D25" s="42"/>
      <c r="E25" s="42"/>
      <c r="F25" s="24" t="s">
        <v>107</v>
      </c>
      <c r="G25" s="42"/>
      <c r="H25" s="42"/>
      <c r="I25" s="42"/>
      <c r="J25" s="42"/>
      <c r="K25" s="21"/>
      <c r="L25" s="21"/>
      <c r="M25" s="101" t="s">
        <v>38</v>
      </c>
      <c r="N25" s="64">
        <f>E7+N30+N36+N42+N48+N54+N60+N66+N72+N78+N84+N90+N96+N102+N108+N114+N120+N126+N132+N138+N144+N150+N156+N162+N168+N174+N180+N186+N192+N198+N204+N210+N216+N222+N228+N234+N240+N246+N252+N258+N264</f>
        <v>0</v>
      </c>
      <c r="O25" s="54"/>
      <c r="R25" s="46" t="s">
        <v>248</v>
      </c>
      <c r="S25" s="46" t="s">
        <v>208</v>
      </c>
      <c r="T25" s="46" t="str">
        <f>IF(AND(S29="",S30=""),"",CONCATENATE(S25,"＝",S29,S30,S17))</f>
        <v/>
      </c>
      <c r="W25" s="92"/>
      <c r="X25" s="97">
        <v>39783</v>
      </c>
      <c r="Y25" s="98" t="s">
        <v>488</v>
      </c>
      <c r="Z25" s="149" t="s">
        <v>489</v>
      </c>
    </row>
    <row r="26" spans="1:27" ht="21" customHeight="1" thickBot="1">
      <c r="B26" s="165" t="s">
        <v>320</v>
      </c>
      <c r="C26" s="141" t="s">
        <v>361</v>
      </c>
      <c r="D26" s="177"/>
      <c r="E26" s="178"/>
      <c r="F26" s="178"/>
      <c r="G26" s="178"/>
      <c r="H26" s="179"/>
      <c r="I26" s="136" t="s">
        <v>314</v>
      </c>
      <c r="J26" s="180"/>
      <c r="K26" s="181"/>
      <c r="L26" s="182"/>
      <c r="M26" s="54">
        <f>IF(D28="北海道",1500,IF(D28="沖縄県",1500,IF(DATA!$H$101, $M$10, 0 )))</f>
        <v>0</v>
      </c>
      <c r="N26" s="54" t="s">
        <v>453</v>
      </c>
      <c r="O26" s="54" t="str">
        <f>IF(AND(OR(DATA!$B$101=1,DATA!$D$101=1),J128=0,OR(ISBLANK(D26)=FALSE,ISBLANK(D27)=FALSE,ISBLANK(D28)=FALSE,ISBLANK(F28)=FALSE,ISBLANK(D29)=FALSE,ISBLANK(D30)=FALSE,DATA!$H$101)),$S$27,"")</f>
        <v/>
      </c>
      <c r="R26" s="46" t="s">
        <v>466</v>
      </c>
      <c r="S26" s="46" t="s">
        <v>290</v>
      </c>
      <c r="T26" s="46" t="str">
        <f>IF(AND(S31="",S32=""),"",CONCATENATE(S26,"＝",S31,S32,S17))</f>
        <v/>
      </c>
      <c r="W26" s="92"/>
      <c r="X26" s="97">
        <v>39798</v>
      </c>
      <c r="Y26" s="98" t="s">
        <v>449</v>
      </c>
      <c r="Z26" s="149" t="s">
        <v>450</v>
      </c>
    </row>
    <row r="27" spans="1:27" ht="21" customHeight="1" thickTop="1" thickBot="1">
      <c r="B27" s="166"/>
      <c r="C27" s="137" t="s">
        <v>384</v>
      </c>
      <c r="D27" s="174"/>
      <c r="E27" s="175"/>
      <c r="F27" s="175"/>
      <c r="G27" s="175"/>
      <c r="H27" s="176"/>
      <c r="I27" s="137" t="s">
        <v>182</v>
      </c>
      <c r="J27" s="216"/>
      <c r="K27" s="217"/>
      <c r="L27" s="218"/>
      <c r="M27" s="54">
        <f>IF(D28="北海道",800,IF(D28="沖縄県",800,IF(DATA!$H$101, $M$11, 0 )))</f>
        <v>0</v>
      </c>
      <c r="N27" s="54" t="s">
        <v>383</v>
      </c>
      <c r="O27" s="54" t="str">
        <f>IF(AND(J28&gt;0,DATA!$H$101=FALSE,OR(D26="",D27="",D28="",F28="",D29="")),$S$28,"")</f>
        <v/>
      </c>
      <c r="R27" s="46" t="s">
        <v>458</v>
      </c>
      <c r="S27" s="46" t="s">
        <v>459</v>
      </c>
      <c r="T27" s="49" t="str">
        <f>IF(AND(S33="",S34=""),"",CONCATENATE(S27,"＝",S33,S34,S17))</f>
        <v/>
      </c>
      <c r="W27" s="96"/>
      <c r="X27" s="97">
        <v>39799</v>
      </c>
      <c r="Y27" s="98" t="s">
        <v>404</v>
      </c>
      <c r="Z27" s="149" t="s">
        <v>405</v>
      </c>
    </row>
    <row r="28" spans="1:27" ht="21" customHeight="1" thickTop="1" thickBot="1">
      <c r="B28" s="166"/>
      <c r="C28" s="137" t="s">
        <v>151</v>
      </c>
      <c r="D28" s="40"/>
      <c r="E28" s="143" t="s">
        <v>172</v>
      </c>
      <c r="F28" s="168"/>
      <c r="G28" s="169"/>
      <c r="H28" s="170"/>
      <c r="I28" s="137" t="s">
        <v>466</v>
      </c>
      <c r="J28" s="135">
        <v>0</v>
      </c>
      <c r="K28" s="140" t="s">
        <v>454</v>
      </c>
      <c r="L28" s="132">
        <f>DATA!$F$101*INPUT!J28</f>
        <v>0</v>
      </c>
      <c r="M28" s="54"/>
      <c r="N28" s="54" t="s">
        <v>447</v>
      </c>
      <c r="O28" s="54"/>
      <c r="R28" s="46" t="s">
        <v>387</v>
      </c>
      <c r="S28" s="46" t="s">
        <v>309</v>
      </c>
      <c r="T28" s="49" t="str">
        <f>IF(AND(S35="",S36=""),"",CONCATENATE(S28,"＝",S35,S36,S17))</f>
        <v/>
      </c>
      <c r="W28" s="96"/>
      <c r="X28" s="97">
        <v>40223</v>
      </c>
      <c r="Y28" s="98" t="s">
        <v>317</v>
      </c>
      <c r="Z28" s="149" t="s">
        <v>318</v>
      </c>
    </row>
    <row r="29" spans="1:27" ht="21" customHeight="1" thickTop="1" thickBot="1">
      <c r="B29" s="166"/>
      <c r="C29" s="137" t="s">
        <v>124</v>
      </c>
      <c r="D29" s="168"/>
      <c r="E29" s="169"/>
      <c r="F29" s="169"/>
      <c r="G29" s="169"/>
      <c r="H29" s="169"/>
      <c r="I29" s="169"/>
      <c r="J29" s="170"/>
      <c r="K29" s="139" t="s">
        <v>99</v>
      </c>
      <c r="L29" s="133">
        <f>IF(L28&gt;=10800,0+M26,IF(N30=0,IF(L28=0,0,700+M27),IF(DATA!$H$101,700+M27,IF($N$25&gt;10800,0+M26,700+M27))))</f>
        <v>0</v>
      </c>
      <c r="M29" s="101"/>
      <c r="N29" s="54" t="s">
        <v>198</v>
      </c>
      <c r="O29" s="54"/>
      <c r="R29" s="46" t="s">
        <v>127</v>
      </c>
      <c r="S29" s="46" t="str">
        <f>CONCATENATE(IF(B31="","","●お届け先1"),IF(B37="","","●お届け先2"),IF(B43="","","●お届け先3"),IF(B49="","","●お届け先4"),IF(B55="","","●お届け先5"),IF(B61="","","●お届け先6"),IF(B67="","","●お届け先7"),IF(B73="","","●お届け先8"),IF(B79="","","●お届け先9"),IF(B85="","","●お届け先10"),IF(B91="","","●お届け先11"),IF(B97="","","●お届け先12"),IF(B103="","","●お届け先13"),IF(B109="","","●お届け先14"),IF(B115="","","●お届け先15"),IF(B121="","","●お届け先16"),IF(B127="","","●お届け先17"),IF(B133="","","●お届け先18"),IF(B139="","","●お届け先19"),IF(B145="","","●お届け先20"))</f>
        <v/>
      </c>
      <c r="T29" s="49"/>
      <c r="W29" s="96"/>
      <c r="X29" s="97">
        <v>40442</v>
      </c>
      <c r="Y29" s="98" t="s">
        <v>354</v>
      </c>
      <c r="Z29" s="149" t="s">
        <v>355</v>
      </c>
    </row>
    <row r="30" spans="1:27" ht="21" customHeight="1" thickTop="1" thickBot="1">
      <c r="B30" s="167"/>
      <c r="C30" s="142" t="s">
        <v>324</v>
      </c>
      <c r="D30" s="171"/>
      <c r="E30" s="172"/>
      <c r="F30" s="172"/>
      <c r="G30" s="172"/>
      <c r="H30" s="172"/>
      <c r="I30" s="172"/>
      <c r="J30" s="173"/>
      <c r="K30" s="138" t="s">
        <v>398</v>
      </c>
      <c r="L30" s="134">
        <f>L28+L29</f>
        <v>0</v>
      </c>
      <c r="M30" s="101"/>
      <c r="N30" s="65">
        <f>IF(DATA!$H$101,L28+J28*IF($L$22&gt;0,DATA!P90,0),0)</f>
        <v>0</v>
      </c>
      <c r="O30" s="54"/>
      <c r="R30" s="46" t="s">
        <v>333</v>
      </c>
      <c r="S30" s="46" t="str">
        <f>CONCATENATE(IF(B151="","","●お届け先21"),IF(B157="","","●お届け先22"),IF(B163="","","●お届け先23"),IF(B169="","","●お届け先24"),IF(B175="","","●お届け先25"),IF(B181="","","●お届け先26"),IF(B187="","","●お届け先27"),IF(B193="","","●お届け先28"),IF(B199="","","●お届け先29"),IF(B205="","","●お届け先30"),IF(B211="","","●お届け先31"),IF(B217="","","●お届け先32"),IF(B223="","","●お届け先33"),IF(B229="","","●お届け先34"),IF(B235="","","●お届け先35"),IF(B241="","","●お届け先36"),IF(B247="","","●お届け先37"),IF(B253="","","●お届け先38"),IF(B259="","","●お届け先39"),IF(B265="","","●お届け先40"))</f>
        <v/>
      </c>
      <c r="T30" s="49"/>
      <c r="W30" s="96"/>
      <c r="X30" s="97">
        <v>40445</v>
      </c>
      <c r="Y30" s="98" t="s">
        <v>204</v>
      </c>
      <c r="Z30" s="149" t="s">
        <v>205</v>
      </c>
    </row>
    <row r="31" spans="1:27" ht="21" customHeight="1" thickTop="1" thickBot="1">
      <c r="B31" s="23" t="str">
        <f>IF(DATA!$H$101=FALSE,"",IF(AND(INPUT!D26="",D28="",INPUT!D27="",INPUT!F28="",INPUT!D29="",INPUT!D30=""),"",S25))</f>
        <v/>
      </c>
      <c r="C31" s="19"/>
      <c r="D31" s="18"/>
      <c r="E31" s="18"/>
      <c r="F31" s="18"/>
      <c r="G31" s="18"/>
      <c r="H31" s="18"/>
      <c r="I31" s="20"/>
      <c r="J31" s="18"/>
      <c r="K31" s="21" t="str">
        <f>IF(DATA!L101="","",INPUT!$S$26)</f>
        <v/>
      </c>
      <c r="L31" s="163" t="s">
        <v>430</v>
      </c>
      <c r="M31" s="54"/>
      <c r="N31" s="54" t="s">
        <v>443</v>
      </c>
      <c r="O31" s="54" t="str">
        <f>IF(AND(J28&gt;0,DATA!$B$101=1),$S$27,"")</f>
        <v/>
      </c>
      <c r="R31" s="46" t="s">
        <v>472</v>
      </c>
      <c r="S31" s="46" t="str">
        <f>CONCATENATE(DATA!L101,DATA!L102,DATA!L103,DATA!L104,DATA!L105,DATA!L106,DATA!L107,DATA!L108,DATA!L109,DATA!L110,DATA!L111,DATA!L112,DATA!L113,DATA!L114,DATA!L115,DATA!L116,DATA!L117,DATA!L118,DATA!L119,DATA!L120)</f>
        <v/>
      </c>
      <c r="T31" s="49"/>
      <c r="W31" s="96"/>
      <c r="X31" s="97">
        <v>40675</v>
      </c>
      <c r="Y31" s="98" t="s">
        <v>323</v>
      </c>
      <c r="Z31" s="149" t="s">
        <v>129</v>
      </c>
    </row>
    <row r="32" spans="1:27" ht="21" customHeight="1" thickTop="1" thickBot="1">
      <c r="B32" s="165">
        <v>2</v>
      </c>
      <c r="C32" s="141" t="s">
        <v>361</v>
      </c>
      <c r="D32" s="177"/>
      <c r="E32" s="274"/>
      <c r="F32" s="274"/>
      <c r="G32" s="274"/>
      <c r="H32" s="275"/>
      <c r="I32" s="136" t="s">
        <v>314</v>
      </c>
      <c r="J32" s="180"/>
      <c r="K32" s="276"/>
      <c r="L32" s="277"/>
      <c r="M32" s="54">
        <f>IF(D34="北海道",1500,IF(D34="沖縄県",1500,IF(DATA!$H$102, $M$10, 0 )))</f>
        <v>0</v>
      </c>
      <c r="N32" s="54" t="s">
        <v>453</v>
      </c>
      <c r="O32" s="54" t="str">
        <f>IF(AND(OR(DATA!$B$102=1,DATA!$D$102=1),J134=0,OR(ISBLANK(D32)=FALSE,ISBLANK(D33)=FALSE,ISBLANK(D34)=FALSE,ISBLANK(F34)=FALSE,ISBLANK(D35)=FALSE,ISBLANK(D36)=FALSE,DATA!$H$102)),$S$27,"")</f>
        <v/>
      </c>
      <c r="R32" s="46" t="s">
        <v>471</v>
      </c>
      <c r="S32" s="46" t="str">
        <f>CONCATENATE(DATA!L121,DATA!L122,DATA!L123,DATA!L124,DATA!L125,DATA!L126,DATA!L127,DATA!L128,DATA!L129,DATA!L130,DATA!L131,DATA!L132,DATA!L133,DATA!L134,DATA!L135,DATA!L136,DATA!L137,DATA!L138,DATA!L139,DATA!L140)</f>
        <v/>
      </c>
      <c r="T32" s="49"/>
      <c r="W32" s="96"/>
      <c r="X32" s="97">
        <v>40795</v>
      </c>
      <c r="Y32" s="98" t="s">
        <v>83</v>
      </c>
      <c r="Z32" s="149" t="s">
        <v>129</v>
      </c>
    </row>
    <row r="33" spans="2:26" ht="21" customHeight="1" thickTop="1" thickBot="1">
      <c r="B33" s="333"/>
      <c r="C33" s="137" t="s">
        <v>384</v>
      </c>
      <c r="D33" s="174"/>
      <c r="E33" s="329"/>
      <c r="F33" s="329"/>
      <c r="G33" s="329"/>
      <c r="H33" s="330"/>
      <c r="I33" s="137" t="s">
        <v>182</v>
      </c>
      <c r="J33" s="216"/>
      <c r="K33" s="331"/>
      <c r="L33" s="332"/>
      <c r="M33" s="54">
        <f>IF(D34="北海道",800,IF(D34="沖縄県",800,IF(DATA!$H$102, $M$11, 0 )))</f>
        <v>0</v>
      </c>
      <c r="N33" s="54" t="s">
        <v>383</v>
      </c>
      <c r="O33" s="54" t="str">
        <f>IF(AND(J34&gt;0,DATA!$H$102=FALSE,OR(D32="",D33="",D34="",F34="",D35="")),$S$28,"")</f>
        <v/>
      </c>
      <c r="R33" s="46" t="s">
        <v>175</v>
      </c>
      <c r="S33" s="46" t="str">
        <f>CONCATENATE(IF(O31="","","●お届け先1"),IF(O37="","","●お届け先2"),IF(O43="","","●お届け先3"),IF(O49="","","●お届け先4"),IF(O55="","","●お届け先5"),IF(O61="","","●お届け先6"),IF(O67="","","●お届け先7"),IF(O73="","","●お届け先8"),IF(O79="","","●お届け先9"),IF(O85="","","●お届け先10"),IF(O91="","","●お届け先11"),IF(O97="","","●お届け先12"),IF(O103="","","●お届け先13"),IF(O109="","","●お届け先14"),IF(O115="","","●お届け先15"),IF(O121="","","●お届け先16"),IF(O127="","","●お届け先17"),IF(O133="","","●お届け先18"),IF(O139="","","●お届け先19"),IF(O145="","","●お届け先20"))</f>
        <v/>
      </c>
      <c r="T33" s="49"/>
      <c r="W33" s="96"/>
      <c r="X33" s="97">
        <v>40806</v>
      </c>
      <c r="Y33" s="98" t="s">
        <v>406</v>
      </c>
      <c r="Z33" s="149" t="s">
        <v>407</v>
      </c>
    </row>
    <row r="34" spans="2:26" ht="21" customHeight="1" thickTop="1" thickBot="1">
      <c r="B34" s="333"/>
      <c r="C34" s="137" t="s">
        <v>151</v>
      </c>
      <c r="D34" s="40"/>
      <c r="E34" s="143" t="s">
        <v>172</v>
      </c>
      <c r="F34" s="168"/>
      <c r="G34" s="285"/>
      <c r="H34" s="286"/>
      <c r="I34" s="137" t="s">
        <v>466</v>
      </c>
      <c r="J34" s="135">
        <v>0</v>
      </c>
      <c r="K34" s="140" t="s">
        <v>454</v>
      </c>
      <c r="L34" s="132">
        <f>DATA!$F$102*INPUT!J34</f>
        <v>0</v>
      </c>
      <c r="M34" s="54"/>
      <c r="N34" s="54" t="s">
        <v>447</v>
      </c>
      <c r="O34" s="54"/>
      <c r="R34" s="46" t="s">
        <v>100</v>
      </c>
      <c r="S34" s="46" t="str">
        <f>CONCATENATE(IF(O151="","","●お届け先21"),IF(O157="","","●お届け先22"),IF(O163="","","●お届け先23"),IF(O169="","","●お届け先24"),IF(O175="","","●お届け先25"),IF(O181="","","●お届け先26"),IF(O187="","","●お届け先27"),IF(O193="","","●お届け先28"),IF(O199="","","●お届け先29"),IF(O205="","","●お届け先30"),IF(O211="","","●お届け先31"),IF(O217="","","●お届け先32"),IF(O223="","","●お届け先33"),IF(O229="","","●お届け先34"),IF(O235="","","●お届け先35"),IF(O241="","","●お届け先36"),IF(O247="","","●お届け先37"),IF(O253="","","●お届け先38"),IF(O259="","","●お届け先39"),IF(O265="","","●お届け先40"))</f>
        <v/>
      </c>
      <c r="T34" s="49"/>
      <c r="W34" s="96"/>
      <c r="X34" s="97">
        <v>41174</v>
      </c>
      <c r="Y34" s="98" t="s">
        <v>49</v>
      </c>
      <c r="Z34" s="149" t="s">
        <v>50</v>
      </c>
    </row>
    <row r="35" spans="2:26" ht="21" customHeight="1" thickTop="1" thickBot="1">
      <c r="B35" s="333"/>
      <c r="C35" s="137" t="s">
        <v>124</v>
      </c>
      <c r="D35" s="168"/>
      <c r="E35" s="285"/>
      <c r="F35" s="285"/>
      <c r="G35" s="285"/>
      <c r="H35" s="285"/>
      <c r="I35" s="285"/>
      <c r="J35" s="286"/>
      <c r="K35" s="139" t="s">
        <v>99</v>
      </c>
      <c r="L35" s="133">
        <f>IF(L34&gt;=10800,0+M32,IF(N36=0,IF(L34=0,0,700+M33),IF(DATA!$H$102,700+M33,IF($N$25&gt;10800,0+M32,700+M33))))</f>
        <v>0</v>
      </c>
      <c r="M35" s="101"/>
      <c r="N35" s="54" t="s">
        <v>198</v>
      </c>
      <c r="O35" s="54"/>
      <c r="R35" s="46" t="s">
        <v>265</v>
      </c>
      <c r="S35" s="46" t="str">
        <f>CONCATENATE(IF(O27="","","●お届け先1"),IF(O33="","","●お届け先2"),IF(O39="","","●お届け先3"),IF(O45="","","●お届け先4"),IF(O51="","","●お届け先5"),IF(O57="","","●お届け先6"),IF(O63="","","●お届け先7"),IF(O69="","","●お届け先8"),IF(O75="","","●お届け先9"),IF(O81="","","●お届け先10"),IF(O87="","","●お届け先11"),IF(O93="","","●お届け先12"),IF(O99="","","●お届け先13"),IF(O105="","","●お届け先14"),IF(O111="","","●お届け先15"),IF(O117="","","●お届け先16"),IF(O123="","","●お届け先17"),IF(O129="","","●お届け先18"),IF(O135="","","●お届け先19"),IF(O141="","","●お届け先20"))</f>
        <v/>
      </c>
      <c r="T35" s="49"/>
      <c r="W35" s="96"/>
      <c r="X35" s="97">
        <v>41181</v>
      </c>
      <c r="Y35" s="98" t="s">
        <v>147</v>
      </c>
      <c r="Z35" s="149" t="s">
        <v>489</v>
      </c>
    </row>
    <row r="36" spans="2:26" ht="21" customHeight="1" thickTop="1" thickBot="1">
      <c r="B36" s="334"/>
      <c r="C36" s="142" t="s">
        <v>324</v>
      </c>
      <c r="D36" s="171"/>
      <c r="E36" s="318"/>
      <c r="F36" s="318"/>
      <c r="G36" s="318"/>
      <c r="H36" s="318"/>
      <c r="I36" s="318"/>
      <c r="J36" s="319"/>
      <c r="K36" s="138" t="s">
        <v>398</v>
      </c>
      <c r="L36" s="134">
        <f>L34+L35</f>
        <v>0</v>
      </c>
      <c r="M36" s="101"/>
      <c r="N36" s="65">
        <f>IF(DATA!$H$102,L34+J34*IF($L$22&gt;0,DATA!P90,0),0)</f>
        <v>0</v>
      </c>
      <c r="O36" s="54"/>
      <c r="R36" s="46" t="s">
        <v>377</v>
      </c>
      <c r="S36" s="46" t="str">
        <f>CONCATENATE(IF(O147="","","●お届け先21"),IF(O153="","","●お届け先22"),IF(O159="","","●お届け先23"),IF(O165="","","●お届け先24"),IF(O171="","","●お届け先25"),IF(O177="","","●お届け先26"),IF(O183="","","●お届け先27"),IF(O189="","","●お届け先28"),IF(O195="","","●お届け先29"),IF(O201="","","●お届け先30"),IF(O207="","","●お届け先31"),IF(O213="","","●お届け先32"),IF(O219="","","●お届け先33"),IF(O225="","","●お届け先34"),IF(O231="","","●お届け先35"),IF(O237="","","●お届け先36"),IF(O243="","","●お届け先37"),IF(O249="","","●お届け先38"),IF(O255="","","●お届け先39"),IF(O261="","","●お届け先40"))</f>
        <v/>
      </c>
      <c r="T36" s="49"/>
      <c r="W36" s="96"/>
      <c r="X36" s="97">
        <v>41182</v>
      </c>
      <c r="Y36" s="98" t="s">
        <v>476</v>
      </c>
      <c r="Z36" s="149" t="s">
        <v>477</v>
      </c>
    </row>
    <row r="37" spans="2:26" ht="21" customHeight="1" thickTop="1" thickBot="1">
      <c r="B37" s="23" t="str">
        <f>IF(DATA!$H$102=FALSE,"",IF(AND(D34="",INPUT!D32="",INPUT!D33="",INPUT!F34="",INPUT!D35="",INPUT!D36=""),"",$S$25))</f>
        <v/>
      </c>
      <c r="C37" s="19"/>
      <c r="D37" s="18"/>
      <c r="E37" s="18"/>
      <c r="F37" s="18"/>
      <c r="G37" s="18"/>
      <c r="H37" s="18"/>
      <c r="I37" s="20"/>
      <c r="J37" s="18"/>
      <c r="K37" s="21" t="str">
        <f>IF(DATA!L102="","",INPUT!$S$26)</f>
        <v/>
      </c>
      <c r="L37" s="163" t="s">
        <v>430</v>
      </c>
      <c r="M37" s="54"/>
      <c r="N37" s="54" t="s">
        <v>443</v>
      </c>
      <c r="O37" s="54" t="str">
        <f>IF(AND(J34&gt;0,DATA!$B$102=1),$S$27,"")</f>
        <v/>
      </c>
      <c r="R37" s="46" t="s">
        <v>455</v>
      </c>
      <c r="S37" s="46" t="str">
        <f>CONCATENATE(IF(O26="","","●お届け先1"),IF(O32="","","●お届け先2"),IF(O38="","","●お届け先3"),IF(O44="","","●お届け先4"),IF(O50="","","●お届け先5"),IF(O56="","","●お届け先6"),IF(O62="","","●お届け先7"),IF(O68="","","●お届け先8"),IF(O74="","","●お届け先9"),IF(O80="","","●お届け先10"),IF(O86="","","●お届け先11"),IF(O92="","","●お届け先12"),IF(O98="","","●お届け先13"),IF(O104="","","●お届け先14"),IF(O110="","","●お届け先15"),IF(O116="","","●お届け先16"),IF(O122="","","●お届け先17"),IF(O128="","","●お届け先18"),IF(O134="","","●お届け先19"),IF(O140="","","●お届け先20"))</f>
        <v/>
      </c>
      <c r="T37" s="49"/>
      <c r="W37" s="38"/>
      <c r="X37" s="97">
        <v>42092</v>
      </c>
      <c r="Y37" s="98" t="s">
        <v>36</v>
      </c>
      <c r="Z37" s="149" t="s">
        <v>37</v>
      </c>
    </row>
    <row r="38" spans="2:26" ht="21" customHeight="1" thickTop="1" thickBot="1">
      <c r="B38" s="165">
        <v>3</v>
      </c>
      <c r="C38" s="141" t="s">
        <v>361</v>
      </c>
      <c r="D38" s="177"/>
      <c r="E38" s="178"/>
      <c r="F38" s="178"/>
      <c r="G38" s="178"/>
      <c r="H38" s="179"/>
      <c r="I38" s="136" t="s">
        <v>314</v>
      </c>
      <c r="J38" s="180"/>
      <c r="K38" s="181"/>
      <c r="L38" s="182"/>
      <c r="M38" s="54">
        <f>IF(D40="北海道",1500,IF(D40="沖縄県",1500,IF(DATA!$H$103, $M$10, 0 )))</f>
        <v>0</v>
      </c>
      <c r="N38" s="54" t="s">
        <v>453</v>
      </c>
      <c r="O38" s="54" t="str">
        <f>IF(AND(OR(DATA!$B$103=1,DATA!$D$103=1),J140=0,OR(ISBLANK(D38)=FALSE,ISBLANK(D39)=FALSE,ISBLANK(D40)=FALSE,ISBLANK(F40)=FALSE,ISBLANK(D41)=FALSE,ISBLANK(D42)=FALSE,DATA!$H$103)),$S$27,"")</f>
        <v/>
      </c>
      <c r="R38" s="46" t="s">
        <v>456</v>
      </c>
      <c r="S38" s="46" t="str">
        <f>CONCATENATE(IF(O146="","","●お届け先21"),IF(O152="","","●お届け先22"),IF(O158="","","●お届け先23"),IF(O164="","","●お届け先24"),IF(O170="","","●お届け先25"),IF(O176="","","●お届け先26"),IF(O182="","","●お届け先27"),IF(O188="","","●お届け先28"),IF(O194="","","●お届け先29"),IF(O200="","","●お届け先30"),IF(O206="","","●お届け先31"),IF(O212="","","●お届け先32"),IF(O218="","","●お届け先33"),IF(O224="","","●お届け先34"),IF(O230="","","●お届け先35"),IF(O236="","","●お届け先36"),IF(O242="","","●お届け先37"),IF(O248="","","●お届け先38"),IF(O254="","","●お届け先39"),IF(O260="","","●お届け先40"))</f>
        <v/>
      </c>
      <c r="T38" s="49"/>
      <c r="W38" s="38"/>
      <c r="X38" s="97">
        <v>42226</v>
      </c>
      <c r="Y38" s="98" t="s">
        <v>506</v>
      </c>
      <c r="Z38" s="149" t="s">
        <v>507</v>
      </c>
    </row>
    <row r="39" spans="2:26" ht="21" customHeight="1" thickTop="1" thickBot="1">
      <c r="B39" s="166"/>
      <c r="C39" s="137" t="s">
        <v>384</v>
      </c>
      <c r="D39" s="174"/>
      <c r="E39" s="175"/>
      <c r="F39" s="175"/>
      <c r="G39" s="175"/>
      <c r="H39" s="176"/>
      <c r="I39" s="137" t="s">
        <v>182</v>
      </c>
      <c r="J39" s="216"/>
      <c r="K39" s="217"/>
      <c r="L39" s="218"/>
      <c r="M39" s="54">
        <f>IF(D40="北海道",800,IF(D40="沖縄県",800,IF(DATA!$H$103, $M$11, 0 )))</f>
        <v>0</v>
      </c>
      <c r="N39" s="54" t="s">
        <v>383</v>
      </c>
      <c r="O39" s="54" t="str">
        <f>IF(AND(J40&gt;0,DATA!$H$103=FALSE,OR(D38="",D39="",D40="",F40="",D41="")),$S$28,"")</f>
        <v/>
      </c>
      <c r="T39" s="49"/>
      <c r="W39" s="38"/>
      <c r="X39" s="97">
        <v>42277</v>
      </c>
      <c r="Y39" s="98" t="s">
        <v>516</v>
      </c>
      <c r="Z39" s="149" t="s">
        <v>517</v>
      </c>
    </row>
    <row r="40" spans="2:26" ht="21" customHeight="1" thickTop="1" thickBot="1">
      <c r="B40" s="166"/>
      <c r="C40" s="137" t="s">
        <v>151</v>
      </c>
      <c r="D40" s="40"/>
      <c r="E40" s="143" t="s">
        <v>172</v>
      </c>
      <c r="F40" s="168"/>
      <c r="G40" s="169"/>
      <c r="H40" s="170"/>
      <c r="I40" s="137" t="s">
        <v>466</v>
      </c>
      <c r="J40" s="135">
        <v>0</v>
      </c>
      <c r="K40" s="140" t="s">
        <v>454</v>
      </c>
      <c r="L40" s="132">
        <f>DATA!$F$103*INPUT!J40</f>
        <v>0</v>
      </c>
      <c r="M40" s="54"/>
      <c r="N40" s="54" t="s">
        <v>447</v>
      </c>
      <c r="O40" s="54"/>
      <c r="T40" s="49"/>
      <c r="W40" s="38"/>
      <c r="X40" s="97">
        <v>42829</v>
      </c>
      <c r="Y40" s="98" t="s">
        <v>557</v>
      </c>
      <c r="Z40" s="149" t="s">
        <v>558</v>
      </c>
    </row>
    <row r="41" spans="2:26" ht="21" customHeight="1" thickTop="1" thickBot="1">
      <c r="B41" s="166"/>
      <c r="C41" s="137" t="s">
        <v>124</v>
      </c>
      <c r="D41" s="168"/>
      <c r="E41" s="169"/>
      <c r="F41" s="169"/>
      <c r="G41" s="169"/>
      <c r="H41" s="169"/>
      <c r="I41" s="169"/>
      <c r="J41" s="170"/>
      <c r="K41" s="139" t="s">
        <v>99</v>
      </c>
      <c r="L41" s="133">
        <f>IF(L40&gt;=10800,0+M38,IF(N42=0,IF(L40=0,0,700+M39),IF(DATA!$H$103,700+M39,IF($N$25&gt;10800,0+M38,700+M39))))</f>
        <v>0</v>
      </c>
      <c r="M41" s="101"/>
      <c r="N41" s="54" t="s">
        <v>198</v>
      </c>
      <c r="O41" s="54"/>
      <c r="T41" s="49"/>
      <c r="W41" s="33"/>
    </row>
    <row r="42" spans="2:26" ht="21" customHeight="1" thickTop="1" thickBot="1">
      <c r="B42" s="167"/>
      <c r="C42" s="142" t="s">
        <v>324</v>
      </c>
      <c r="D42" s="171"/>
      <c r="E42" s="172"/>
      <c r="F42" s="172"/>
      <c r="G42" s="172"/>
      <c r="H42" s="172"/>
      <c r="I42" s="172"/>
      <c r="J42" s="173"/>
      <c r="K42" s="138" t="s">
        <v>398</v>
      </c>
      <c r="L42" s="134">
        <f>L40+L41</f>
        <v>0</v>
      </c>
      <c r="M42" s="101"/>
      <c r="N42" s="65">
        <f>IF(DATA!$H$103,L40+J40*IF($L$22&gt;0,DATA!P90,0),0)</f>
        <v>0</v>
      </c>
      <c r="O42" s="54"/>
      <c r="T42" s="49"/>
      <c r="W42" s="38"/>
    </row>
    <row r="43" spans="2:26" ht="21" customHeight="1" thickTop="1" thickBot="1">
      <c r="B43" s="23" t="str">
        <f>IF(DATA!$H$103=FALSE,"",IF(AND(D40="",INPUT!D38="",INPUT!D39="",INPUT!F40="",INPUT!D41="",INPUT!D42=""),"",$S$25))</f>
        <v/>
      </c>
      <c r="C43" s="19"/>
      <c r="D43" s="18"/>
      <c r="E43" s="18"/>
      <c r="F43" s="18"/>
      <c r="G43" s="18"/>
      <c r="H43" s="18"/>
      <c r="I43" s="20"/>
      <c r="J43" s="18"/>
      <c r="K43" s="21" t="str">
        <f>IF(DATA!L103="","",INPUT!$S$26)</f>
        <v/>
      </c>
      <c r="L43" s="163" t="s">
        <v>430</v>
      </c>
      <c r="M43" s="54"/>
      <c r="N43" s="54" t="s">
        <v>443</v>
      </c>
      <c r="O43" s="54" t="str">
        <f>IF(AND(J40&gt;0,DATA!$B$103=1),$S$27,"")</f>
        <v/>
      </c>
      <c r="T43" s="49"/>
      <c r="W43" s="38"/>
    </row>
    <row r="44" spans="2:26" ht="21" customHeight="1" thickTop="1" thickBot="1">
      <c r="B44" s="165">
        <v>4</v>
      </c>
      <c r="C44" s="141" t="s">
        <v>361</v>
      </c>
      <c r="D44" s="177"/>
      <c r="E44" s="178"/>
      <c r="F44" s="178"/>
      <c r="G44" s="178"/>
      <c r="H44" s="179"/>
      <c r="I44" s="136" t="s">
        <v>314</v>
      </c>
      <c r="J44" s="180"/>
      <c r="K44" s="181"/>
      <c r="L44" s="182"/>
      <c r="M44" s="54">
        <f>IF(D46="北海道",1500,IF(D46="沖縄県",1500,IF(DATA!$H$104, $M$10, 0 )))</f>
        <v>0</v>
      </c>
      <c r="N44" s="54" t="s">
        <v>453</v>
      </c>
      <c r="O44" s="54" t="str">
        <f>IF(AND(OR(DATA!$B$104=1,DATA!$D$104=1),J146=0,OR(ISBLANK(D44)=FALSE,ISBLANK(D45)=FALSE,ISBLANK(D46)=FALSE,ISBLANK(F46)=FALSE,ISBLANK(D47)=FALSE,ISBLANK(D48)=FALSE,DATA!$H$104)),$S$27,"")</f>
        <v/>
      </c>
      <c r="T44" s="49"/>
      <c r="W44" s="38"/>
    </row>
    <row r="45" spans="2:26" ht="21" customHeight="1" thickTop="1" thickBot="1">
      <c r="B45" s="166"/>
      <c r="C45" s="137" t="s">
        <v>384</v>
      </c>
      <c r="D45" s="174"/>
      <c r="E45" s="175"/>
      <c r="F45" s="175"/>
      <c r="G45" s="175"/>
      <c r="H45" s="176"/>
      <c r="I45" s="137" t="s">
        <v>182</v>
      </c>
      <c r="J45" s="216"/>
      <c r="K45" s="217"/>
      <c r="L45" s="218"/>
      <c r="M45" s="54">
        <f>IF(D46="北海道",800,IF(D46="沖縄県",800,IF(DATA!$H$104, $M$11, 0 )))</f>
        <v>0</v>
      </c>
      <c r="N45" s="54" t="s">
        <v>383</v>
      </c>
      <c r="O45" s="54" t="str">
        <f>IF(AND(J46&gt;0,DATA!$H$104=FALSE,OR(D44="",D45="",D46="",F46="",D47="")),$S$28,"")</f>
        <v/>
      </c>
      <c r="T45" s="49"/>
      <c r="W45" s="33"/>
    </row>
    <row r="46" spans="2:26" ht="21" customHeight="1" thickTop="1" thickBot="1">
      <c r="B46" s="166"/>
      <c r="C46" s="137" t="s">
        <v>151</v>
      </c>
      <c r="D46" s="40"/>
      <c r="E46" s="143" t="s">
        <v>172</v>
      </c>
      <c r="F46" s="168"/>
      <c r="G46" s="169"/>
      <c r="H46" s="170"/>
      <c r="I46" s="137" t="s">
        <v>466</v>
      </c>
      <c r="J46" s="135">
        <v>0</v>
      </c>
      <c r="K46" s="140" t="s">
        <v>454</v>
      </c>
      <c r="L46" s="132">
        <f>DATA!$F$104*INPUT!J46</f>
        <v>0</v>
      </c>
      <c r="M46" s="54"/>
      <c r="N46" s="54" t="s">
        <v>447</v>
      </c>
      <c r="T46" s="49"/>
      <c r="W46" s="38"/>
    </row>
    <row r="47" spans="2:26" ht="21" customHeight="1" thickTop="1" thickBot="1">
      <c r="B47" s="166"/>
      <c r="C47" s="137" t="s">
        <v>124</v>
      </c>
      <c r="D47" s="168"/>
      <c r="E47" s="169"/>
      <c r="F47" s="169"/>
      <c r="G47" s="169"/>
      <c r="H47" s="169"/>
      <c r="I47" s="169"/>
      <c r="J47" s="170"/>
      <c r="K47" s="139" t="s">
        <v>99</v>
      </c>
      <c r="L47" s="133">
        <f>IF(L46&gt;=10800,0+M44,IF(N48=0,IF(L46=0,0,700+M45),IF(DATA!$H$104,700+M45,IF($N$25&gt;10800,0+M44,700+M45))))</f>
        <v>0</v>
      </c>
      <c r="M47" s="101"/>
      <c r="N47" s="54" t="s">
        <v>198</v>
      </c>
      <c r="T47" s="49"/>
      <c r="W47" s="38"/>
    </row>
    <row r="48" spans="2:26" ht="21" customHeight="1" thickTop="1" thickBot="1">
      <c r="B48" s="167"/>
      <c r="C48" s="142" t="s">
        <v>324</v>
      </c>
      <c r="D48" s="171"/>
      <c r="E48" s="172"/>
      <c r="F48" s="172"/>
      <c r="G48" s="172"/>
      <c r="H48" s="172"/>
      <c r="I48" s="172"/>
      <c r="J48" s="173"/>
      <c r="K48" s="138" t="s">
        <v>398</v>
      </c>
      <c r="L48" s="134">
        <f>L46+L47</f>
        <v>0</v>
      </c>
      <c r="M48" s="101"/>
      <c r="N48" s="65">
        <f>IF(DATA!$H$104,L46+J46*IF($L$22&gt;0,DATA!P90,0),0)</f>
        <v>0</v>
      </c>
      <c r="T48" s="49"/>
      <c r="W48" s="38"/>
    </row>
    <row r="49" spans="2:23" ht="21" customHeight="1" thickTop="1" thickBot="1">
      <c r="B49" s="23" t="str">
        <f>IF(DATA!$H$104=FALSE,"",IF(AND(D46="",INPUT!D44="",INPUT!D45="",INPUT!F46="",INPUT!D47="",INPUT!D48=""),"",$S$25))</f>
        <v/>
      </c>
      <c r="C49" s="19"/>
      <c r="D49" s="18"/>
      <c r="E49" s="18"/>
      <c r="F49" s="18"/>
      <c r="G49" s="18"/>
      <c r="H49" s="18"/>
      <c r="I49" s="20"/>
      <c r="J49" s="18"/>
      <c r="K49" s="21" t="str">
        <f>IF(DATA!L104="","",INPUT!$S$26)</f>
        <v/>
      </c>
      <c r="L49" s="163" t="s">
        <v>430</v>
      </c>
      <c r="M49" s="54"/>
      <c r="N49" s="54" t="s">
        <v>443</v>
      </c>
      <c r="O49" s="54" t="str">
        <f>IF(AND(J46&gt;0,DATA!$B$104=1),$S$27,"")</f>
        <v/>
      </c>
      <c r="T49" s="49"/>
      <c r="W49" s="38"/>
    </row>
    <row r="50" spans="2:23" ht="21" customHeight="1" thickTop="1" thickBot="1">
      <c r="B50" s="165">
        <v>5</v>
      </c>
      <c r="C50" s="141" t="s">
        <v>361</v>
      </c>
      <c r="D50" s="177"/>
      <c r="E50" s="178"/>
      <c r="F50" s="178"/>
      <c r="G50" s="178"/>
      <c r="H50" s="179"/>
      <c r="I50" s="136" t="s">
        <v>314</v>
      </c>
      <c r="J50" s="180"/>
      <c r="K50" s="181"/>
      <c r="L50" s="182"/>
      <c r="M50" s="54">
        <f>IF(D52="北海道",1500,IF(D52="沖縄県",1500,IF(DATA!$H$105, $M$10, 0 )))</f>
        <v>0</v>
      </c>
      <c r="N50" s="54" t="s">
        <v>453</v>
      </c>
      <c r="O50" s="54" t="str">
        <f>IF(AND(OR(DATA!$B$105=1,DATA!$D$105=1),J152=0,OR(ISBLANK(D50)=FALSE,ISBLANK(D51)=FALSE,ISBLANK(D52)=FALSE,ISBLANK(F52)=FALSE,ISBLANK(D53)=FALSE,ISBLANK(D54)=FALSE,DATA!$H$105)),$S$27,"")</f>
        <v/>
      </c>
      <c r="T50" s="49"/>
      <c r="W50" s="38"/>
    </row>
    <row r="51" spans="2:23" ht="21" customHeight="1" thickTop="1" thickBot="1">
      <c r="B51" s="166"/>
      <c r="C51" s="137" t="s">
        <v>384</v>
      </c>
      <c r="D51" s="174"/>
      <c r="E51" s="175"/>
      <c r="F51" s="175"/>
      <c r="G51" s="175"/>
      <c r="H51" s="176"/>
      <c r="I51" s="137" t="s">
        <v>182</v>
      </c>
      <c r="J51" s="216"/>
      <c r="K51" s="217"/>
      <c r="L51" s="218"/>
      <c r="M51" s="54">
        <f>IF(D52="北海道",800,IF(D52="沖縄県",800,IF(DATA!$H$105, $M$11, 0 )))</f>
        <v>0</v>
      </c>
      <c r="N51" s="54" t="s">
        <v>383</v>
      </c>
      <c r="O51" s="54" t="str">
        <f>IF(AND(J52&gt;0,DATA!$H$105=FALSE,OR(D50="",D51="",D52="",F52="",D53="")),$S$28,"")</f>
        <v/>
      </c>
      <c r="T51" s="49"/>
      <c r="W51" s="38"/>
    </row>
    <row r="52" spans="2:23" ht="21" customHeight="1" thickTop="1" thickBot="1">
      <c r="B52" s="166"/>
      <c r="C52" s="137" t="s">
        <v>151</v>
      </c>
      <c r="D52" s="40"/>
      <c r="E52" s="143" t="s">
        <v>172</v>
      </c>
      <c r="F52" s="168"/>
      <c r="G52" s="169"/>
      <c r="H52" s="170"/>
      <c r="I52" s="137" t="s">
        <v>466</v>
      </c>
      <c r="J52" s="135">
        <v>0</v>
      </c>
      <c r="K52" s="140" t="s">
        <v>454</v>
      </c>
      <c r="L52" s="132">
        <f>DATA!$F$105*INPUT!J52</f>
        <v>0</v>
      </c>
      <c r="M52" s="54"/>
      <c r="N52" s="54" t="s">
        <v>447</v>
      </c>
      <c r="T52" s="49"/>
      <c r="W52" s="33"/>
    </row>
    <row r="53" spans="2:23" ht="21" customHeight="1" thickTop="1" thickBot="1">
      <c r="B53" s="166"/>
      <c r="C53" s="137" t="s">
        <v>124</v>
      </c>
      <c r="D53" s="168"/>
      <c r="E53" s="169"/>
      <c r="F53" s="169"/>
      <c r="G53" s="169"/>
      <c r="H53" s="169"/>
      <c r="I53" s="169"/>
      <c r="J53" s="170"/>
      <c r="K53" s="139" t="s">
        <v>99</v>
      </c>
      <c r="L53" s="133">
        <f>IF(L52&gt;=10800,0+M50,IF(N54=0,IF(L52=0,0,700+M51),IF(DATA!$H$105,700+M51,IF($N$25&gt;10800,0+M50,700+M51))))</f>
        <v>0</v>
      </c>
      <c r="M53" s="101"/>
      <c r="N53" s="54" t="s">
        <v>198</v>
      </c>
      <c r="T53" s="49"/>
      <c r="W53" s="33"/>
    </row>
    <row r="54" spans="2:23" ht="21" customHeight="1" thickTop="1" thickBot="1">
      <c r="B54" s="167"/>
      <c r="C54" s="142" t="s">
        <v>324</v>
      </c>
      <c r="D54" s="171"/>
      <c r="E54" s="172"/>
      <c r="F54" s="172"/>
      <c r="G54" s="172"/>
      <c r="H54" s="172"/>
      <c r="I54" s="172"/>
      <c r="J54" s="173"/>
      <c r="K54" s="138" t="s">
        <v>398</v>
      </c>
      <c r="L54" s="134">
        <f>L52+L53</f>
        <v>0</v>
      </c>
      <c r="M54" s="101"/>
      <c r="N54" s="65">
        <f>IF(DATA!$H$105,L52+J52*IF($L$22&gt;0,DATA!P90,0),0)</f>
        <v>0</v>
      </c>
      <c r="T54" s="49"/>
    </row>
    <row r="55" spans="2:23" ht="21" customHeight="1" thickTop="1" thickBot="1">
      <c r="B55" s="23" t="str">
        <f>IF(DATA!$H$105=FALSE,"",IF(AND(D52="",INPUT!D50="",INPUT!D51="",INPUT!F52="",INPUT!D53="",INPUT!D54=""),"",$S$25))</f>
        <v/>
      </c>
      <c r="C55" s="19"/>
      <c r="D55" s="18"/>
      <c r="E55" s="18"/>
      <c r="F55" s="18"/>
      <c r="G55" s="18"/>
      <c r="H55" s="18"/>
      <c r="I55" s="20"/>
      <c r="J55" s="18"/>
      <c r="K55" s="21" t="str">
        <f>IF(DATA!L105="","",INPUT!$S$26)</f>
        <v/>
      </c>
      <c r="L55" s="163" t="s">
        <v>430</v>
      </c>
      <c r="M55" s="54"/>
      <c r="N55" s="54" t="s">
        <v>443</v>
      </c>
      <c r="O55" s="54" t="str">
        <f>IF(AND(J52&gt;0,DATA!$B$105=1),$S$27,"")</f>
        <v/>
      </c>
      <c r="T55" s="49"/>
    </row>
    <row r="56" spans="2:23" ht="21" customHeight="1" thickTop="1">
      <c r="B56" s="165">
        <v>6</v>
      </c>
      <c r="C56" s="141" t="s">
        <v>361</v>
      </c>
      <c r="D56" s="177"/>
      <c r="E56" s="178"/>
      <c r="F56" s="178"/>
      <c r="G56" s="178"/>
      <c r="H56" s="179"/>
      <c r="I56" s="136" t="s">
        <v>314</v>
      </c>
      <c r="J56" s="180"/>
      <c r="K56" s="181"/>
      <c r="L56" s="182"/>
      <c r="M56" s="54">
        <f>IF(D58="北海道",1500,IF(D58="沖縄県",1500,IF(DATA!$H$106, $M$10, 0 )))</f>
        <v>0</v>
      </c>
      <c r="N56" s="54" t="s">
        <v>453</v>
      </c>
      <c r="O56" s="54" t="str">
        <f>IF(AND(OR(DATA!$B$106=1,DATA!$D$106=1),J158=0,OR(ISBLANK(D56)=FALSE,ISBLANK(D57)=FALSE,ISBLANK(D58)=FALSE,ISBLANK(F58)=FALSE,ISBLANK(D59)=FALSE,ISBLANK(D60)=FALSE,DATA!$H$106)),$S$27,"")</f>
        <v/>
      </c>
    </row>
    <row r="57" spans="2:23" ht="21" customHeight="1" thickBot="1">
      <c r="B57" s="166"/>
      <c r="C57" s="137" t="s">
        <v>384</v>
      </c>
      <c r="D57" s="174"/>
      <c r="E57" s="175"/>
      <c r="F57" s="175"/>
      <c r="G57" s="175"/>
      <c r="H57" s="176"/>
      <c r="I57" s="137" t="s">
        <v>182</v>
      </c>
      <c r="J57" s="216"/>
      <c r="K57" s="217"/>
      <c r="L57" s="218"/>
      <c r="M57" s="54">
        <f>IF(D58="北海道",800,IF(D58="沖縄県",800,IF(DATA!$H$106, $M$11, 0 )))</f>
        <v>0</v>
      </c>
      <c r="N57" s="54" t="s">
        <v>383</v>
      </c>
      <c r="O57" s="54" t="str">
        <f>IF(AND(J58&gt;0,DATA!$H$106=FALSE,OR(D56="",D57="",D58="",F58="",D59="")),$S$28,"")</f>
        <v/>
      </c>
    </row>
    <row r="58" spans="2:23" ht="21" customHeight="1" thickTop="1" thickBot="1">
      <c r="B58" s="166"/>
      <c r="C58" s="137" t="s">
        <v>151</v>
      </c>
      <c r="D58" s="40"/>
      <c r="E58" s="143" t="s">
        <v>172</v>
      </c>
      <c r="F58" s="168"/>
      <c r="G58" s="169"/>
      <c r="H58" s="170"/>
      <c r="I58" s="137" t="s">
        <v>466</v>
      </c>
      <c r="J58" s="135">
        <v>0</v>
      </c>
      <c r="K58" s="140" t="s">
        <v>454</v>
      </c>
      <c r="L58" s="132">
        <f>DATA!$F$106*INPUT!J58</f>
        <v>0</v>
      </c>
      <c r="M58" s="54"/>
      <c r="N58" s="54" t="s">
        <v>447</v>
      </c>
      <c r="T58" s="49"/>
    </row>
    <row r="59" spans="2:23" ht="21" customHeight="1" thickTop="1" thickBot="1">
      <c r="B59" s="166"/>
      <c r="C59" s="137" t="s">
        <v>124</v>
      </c>
      <c r="D59" s="168"/>
      <c r="E59" s="169"/>
      <c r="F59" s="169"/>
      <c r="G59" s="169"/>
      <c r="H59" s="169"/>
      <c r="I59" s="169"/>
      <c r="J59" s="170"/>
      <c r="K59" s="139" t="s">
        <v>99</v>
      </c>
      <c r="L59" s="133">
        <f>IF(L58&gt;=10800,0+M56,IF(N60=0,IF(L58=0,0,700+M57),IF(DATA!$H$106,700+M57,IF($N$25&gt;10800,0+M56,700+M57))))</f>
        <v>0</v>
      </c>
      <c r="M59" s="101"/>
      <c r="N59" s="54" t="s">
        <v>198</v>
      </c>
      <c r="T59" s="49"/>
    </row>
    <row r="60" spans="2:23" ht="21" customHeight="1" thickTop="1" thickBot="1">
      <c r="B60" s="167"/>
      <c r="C60" s="142" t="s">
        <v>324</v>
      </c>
      <c r="D60" s="171"/>
      <c r="E60" s="172"/>
      <c r="F60" s="172"/>
      <c r="G60" s="172"/>
      <c r="H60" s="172"/>
      <c r="I60" s="172"/>
      <c r="J60" s="173"/>
      <c r="K60" s="138" t="s">
        <v>398</v>
      </c>
      <c r="L60" s="134">
        <f>L58+L59</f>
        <v>0</v>
      </c>
      <c r="M60" s="101"/>
      <c r="N60" s="65">
        <f>IF(DATA!$H$106,L58+J58*IF($L$22&gt;0,DATA!P90,0),0)</f>
        <v>0</v>
      </c>
      <c r="T60" s="51"/>
      <c r="U60"/>
      <c r="V60"/>
      <c r="W60" s="50"/>
    </row>
    <row r="61" spans="2:23" ht="21" customHeight="1" thickBot="1">
      <c r="B61" s="23" t="str">
        <f>IF(DATA!$H$106=FALSE,"",IF(AND(D58="",INPUT!D56="",INPUT!D57="",INPUT!F58="",INPUT!D59="",INPUT!D60=""),"",$S$25))</f>
        <v/>
      </c>
      <c r="C61" s="19"/>
      <c r="D61" s="18"/>
      <c r="E61" s="18"/>
      <c r="F61" s="18"/>
      <c r="G61" s="18"/>
      <c r="H61" s="18"/>
      <c r="I61" s="20"/>
      <c r="J61" s="18"/>
      <c r="K61" s="21" t="str">
        <f>IF(DATA!L106="","",INPUT!$S$26)</f>
        <v/>
      </c>
      <c r="L61" s="163" t="s">
        <v>430</v>
      </c>
      <c r="M61" s="54"/>
      <c r="N61" s="54" t="s">
        <v>443</v>
      </c>
      <c r="O61" s="54" t="str">
        <f>IF(AND(J58&gt;0,DATA!$B$106=1),$S$27,"")</f>
        <v/>
      </c>
      <c r="U61"/>
      <c r="V61"/>
    </row>
    <row r="62" spans="2:23" ht="21" customHeight="1">
      <c r="B62" s="165">
        <v>7</v>
      </c>
      <c r="C62" s="141" t="s">
        <v>361</v>
      </c>
      <c r="D62" s="177"/>
      <c r="E62" s="178"/>
      <c r="F62" s="178"/>
      <c r="G62" s="178"/>
      <c r="H62" s="179"/>
      <c r="I62" s="136" t="s">
        <v>314</v>
      </c>
      <c r="J62" s="180"/>
      <c r="K62" s="181"/>
      <c r="L62" s="182"/>
      <c r="M62" s="54">
        <f>IF(D64="北海道",1500,IF(D64="沖縄県",1500,IF(DATA!$H$107, $M$10, 0 )))</f>
        <v>0</v>
      </c>
      <c r="N62" s="54" t="s">
        <v>453</v>
      </c>
      <c r="O62" s="54" t="str">
        <f>IF(AND(OR(DATA!$B$107=1,DATA!$D$107=1),J164=0,OR(ISBLANK(D62)=FALSE,ISBLANK(D63)=FALSE,ISBLANK(D64)=FALSE,ISBLANK(F64)=FALSE,ISBLANK(D65)=FALSE,ISBLANK(D66)=FALSE,DATA!$H$107)),$S$27,"")</f>
        <v/>
      </c>
      <c r="U62"/>
      <c r="V62"/>
    </row>
    <row r="63" spans="2:23" ht="21" customHeight="1">
      <c r="B63" s="166"/>
      <c r="C63" s="137" t="s">
        <v>384</v>
      </c>
      <c r="D63" s="174"/>
      <c r="E63" s="175"/>
      <c r="F63" s="175"/>
      <c r="G63" s="175"/>
      <c r="H63" s="176"/>
      <c r="I63" s="137" t="s">
        <v>182</v>
      </c>
      <c r="J63" s="216"/>
      <c r="K63" s="217"/>
      <c r="L63" s="218"/>
      <c r="M63" s="54">
        <f>IF(D64="北海道",800,IF(D64="沖縄県",800,IF(DATA!$H$107, $M$11, 0 )))</f>
        <v>0</v>
      </c>
      <c r="N63" s="54" t="s">
        <v>383</v>
      </c>
      <c r="O63" s="54" t="str">
        <f>IF(AND(J64&gt;0,DATA!$H$107=FALSE,OR(D62="",D63="",D64="",F64="",D65="")),$S$28,"")</f>
        <v/>
      </c>
      <c r="U63"/>
      <c r="V63"/>
    </row>
    <row r="64" spans="2:23" ht="21" customHeight="1">
      <c r="B64" s="166"/>
      <c r="C64" s="137" t="s">
        <v>151</v>
      </c>
      <c r="D64" s="40"/>
      <c r="E64" s="143" t="s">
        <v>172</v>
      </c>
      <c r="F64" s="168"/>
      <c r="G64" s="169"/>
      <c r="H64" s="170"/>
      <c r="I64" s="137" t="s">
        <v>466</v>
      </c>
      <c r="J64" s="135">
        <v>0</v>
      </c>
      <c r="K64" s="140" t="s">
        <v>454</v>
      </c>
      <c r="L64" s="132">
        <f>DATA!$F$107*INPUT!J64</f>
        <v>0</v>
      </c>
      <c r="M64" s="54"/>
      <c r="N64" s="54" t="s">
        <v>447</v>
      </c>
      <c r="U64"/>
      <c r="V64"/>
    </row>
    <row r="65" spans="2:23" ht="21" customHeight="1" thickBot="1">
      <c r="B65" s="166"/>
      <c r="C65" s="137" t="s">
        <v>124</v>
      </c>
      <c r="D65" s="168"/>
      <c r="E65" s="169"/>
      <c r="F65" s="169"/>
      <c r="G65" s="169"/>
      <c r="H65" s="169"/>
      <c r="I65" s="169"/>
      <c r="J65" s="170"/>
      <c r="K65" s="139" t="s">
        <v>99</v>
      </c>
      <c r="L65" s="133">
        <f>IF(L64&gt;=10800,0+M62,IF(N66=0,IF(L64=0,0,700+M63),IF(DATA!$H$107,700+M63,IF($N$25&gt;10800,0+M62,700+M63))))</f>
        <v>0</v>
      </c>
      <c r="M65" s="101"/>
      <c r="N65" s="54" t="s">
        <v>198</v>
      </c>
      <c r="T65" s="108"/>
      <c r="U65"/>
      <c r="V65"/>
      <c r="W65" s="316"/>
    </row>
    <row r="66" spans="2:23" ht="21" customHeight="1" thickTop="1" thickBot="1">
      <c r="B66" s="167"/>
      <c r="C66" s="142" t="s">
        <v>324</v>
      </c>
      <c r="D66" s="171"/>
      <c r="E66" s="172"/>
      <c r="F66" s="172"/>
      <c r="G66" s="172"/>
      <c r="H66" s="172"/>
      <c r="I66" s="172"/>
      <c r="J66" s="173"/>
      <c r="K66" s="138" t="s">
        <v>398</v>
      </c>
      <c r="L66" s="134">
        <f>L64+L65</f>
        <v>0</v>
      </c>
      <c r="M66" s="101"/>
      <c r="N66" s="65">
        <f>IF(DATA!$H$107,L64+J64*IF($L$22&gt;0,DATA!P90,0),0)</f>
        <v>0</v>
      </c>
      <c r="T66" s="108"/>
      <c r="U66"/>
      <c r="V66"/>
      <c r="W66" s="317"/>
    </row>
    <row r="67" spans="2:23" ht="21" customHeight="1" thickBot="1">
      <c r="B67" s="23" t="str">
        <f>IF(DATA!$H$107=FALSE,"",IF(AND(D64="",INPUT!D62="",INPUT!D63="",INPUT!F64="",INPUT!D65="",INPUT!D66=""),"",$S$25))</f>
        <v/>
      </c>
      <c r="C67" s="19"/>
      <c r="D67" s="18"/>
      <c r="E67" s="18"/>
      <c r="F67" s="18"/>
      <c r="G67" s="18"/>
      <c r="H67" s="18"/>
      <c r="I67" s="20"/>
      <c r="J67" s="18"/>
      <c r="K67" s="21" t="str">
        <f>IF(DATA!L107="","",INPUT!$S$26)</f>
        <v/>
      </c>
      <c r="L67" s="163" t="s">
        <v>430</v>
      </c>
      <c r="M67" s="54"/>
      <c r="N67" s="54" t="s">
        <v>443</v>
      </c>
      <c r="O67" s="54" t="str">
        <f>IF(AND(J64&gt;0,DATA!$B$107=1),$S$27,"")</f>
        <v/>
      </c>
      <c r="T67" s="108"/>
      <c r="U67"/>
      <c r="V67"/>
      <c r="W67" s="317"/>
    </row>
    <row r="68" spans="2:23" ht="21" customHeight="1">
      <c r="B68" s="165">
        <v>8</v>
      </c>
      <c r="C68" s="141" t="s">
        <v>361</v>
      </c>
      <c r="D68" s="177"/>
      <c r="E68" s="178"/>
      <c r="F68" s="178"/>
      <c r="G68" s="178"/>
      <c r="H68" s="179"/>
      <c r="I68" s="136" t="s">
        <v>314</v>
      </c>
      <c r="J68" s="180"/>
      <c r="K68" s="181"/>
      <c r="L68" s="182"/>
      <c r="M68" s="54">
        <f>IF(D70="北海道",1500,IF(D70="沖縄県",1500,IF(DATA!$H$108, $M$10, 0 )))</f>
        <v>0</v>
      </c>
      <c r="N68" s="54" t="s">
        <v>453</v>
      </c>
      <c r="O68" s="54" t="str">
        <f>IF(AND(OR(DATA!$B$108=1,DATA!$D$108=1),J170=0,OR(ISBLANK(D68)=FALSE,ISBLANK(D69)=FALSE,ISBLANK(D70)=FALSE,ISBLANK(F70)=FALSE,ISBLANK(D71)=FALSE,ISBLANK(D72)=FALSE,DATA!$H$108)),$S$27,"")</f>
        <v/>
      </c>
      <c r="T68" s="108"/>
      <c r="U68"/>
      <c r="V68"/>
      <c r="W68" s="317"/>
    </row>
    <row r="69" spans="2:23" ht="21" customHeight="1">
      <c r="B69" s="166"/>
      <c r="C69" s="137" t="s">
        <v>384</v>
      </c>
      <c r="D69" s="174"/>
      <c r="E69" s="175"/>
      <c r="F69" s="175"/>
      <c r="G69" s="175"/>
      <c r="H69" s="176"/>
      <c r="I69" s="137" t="s">
        <v>182</v>
      </c>
      <c r="J69" s="216"/>
      <c r="K69" s="217"/>
      <c r="L69" s="218"/>
      <c r="M69" s="54">
        <f>IF(D70="北海道",800,IF(D70="沖縄県",800,IF(DATA!$H$108, $M$11, 0 )))</f>
        <v>0</v>
      </c>
      <c r="N69" s="54" t="s">
        <v>383</v>
      </c>
      <c r="O69" s="54" t="str">
        <f>IF(AND(J70&gt;0,DATA!$H$108=FALSE,OR(D68="",D69="",D70="",F70="",D71="")),$S$28,"")</f>
        <v/>
      </c>
      <c r="T69" s="108"/>
      <c r="U69"/>
      <c r="V69"/>
      <c r="W69" s="317"/>
    </row>
    <row r="70" spans="2:23" ht="21" customHeight="1">
      <c r="B70" s="166"/>
      <c r="C70" s="137" t="s">
        <v>151</v>
      </c>
      <c r="D70" s="40"/>
      <c r="E70" s="143" t="s">
        <v>172</v>
      </c>
      <c r="F70" s="168"/>
      <c r="G70" s="169"/>
      <c r="H70" s="170"/>
      <c r="I70" s="137" t="s">
        <v>466</v>
      </c>
      <c r="J70" s="135">
        <v>0</v>
      </c>
      <c r="K70" s="140" t="s">
        <v>454</v>
      </c>
      <c r="L70" s="132">
        <f>DATA!$F$108*INPUT!J70</f>
        <v>0</v>
      </c>
      <c r="M70" s="54"/>
      <c r="N70" s="54" t="s">
        <v>447</v>
      </c>
      <c r="T70" s="108"/>
      <c r="U70"/>
      <c r="V70"/>
      <c r="W70" s="317"/>
    </row>
    <row r="71" spans="2:23" ht="21" customHeight="1" thickBot="1">
      <c r="B71" s="166"/>
      <c r="C71" s="137" t="s">
        <v>124</v>
      </c>
      <c r="D71" s="168"/>
      <c r="E71" s="169"/>
      <c r="F71" s="169"/>
      <c r="G71" s="169"/>
      <c r="H71" s="169"/>
      <c r="I71" s="169"/>
      <c r="J71" s="170"/>
      <c r="K71" s="139" t="s">
        <v>99</v>
      </c>
      <c r="L71" s="133">
        <f>IF(L70&gt;=10800,0+M68,IF(N72=0,IF(L70=0,0,700+M69),IF(DATA!$H$108,700+M69,IF($N$25&gt;10800,0+M68,700+M69))))</f>
        <v>0</v>
      </c>
      <c r="M71" s="101"/>
      <c r="N71" s="54" t="s">
        <v>198</v>
      </c>
      <c r="T71" s="108"/>
      <c r="U71"/>
      <c r="V71"/>
      <c r="W71" s="317"/>
    </row>
    <row r="72" spans="2:23" ht="21" customHeight="1" thickTop="1" thickBot="1">
      <c r="B72" s="167"/>
      <c r="C72" s="142" t="s">
        <v>324</v>
      </c>
      <c r="D72" s="171"/>
      <c r="E72" s="172"/>
      <c r="F72" s="172"/>
      <c r="G72" s="172"/>
      <c r="H72" s="172"/>
      <c r="I72" s="172"/>
      <c r="J72" s="173"/>
      <c r="K72" s="138" t="s">
        <v>398</v>
      </c>
      <c r="L72" s="134">
        <f>L70+L71</f>
        <v>0</v>
      </c>
      <c r="M72" s="101"/>
      <c r="N72" s="65">
        <f>IF(DATA!$H$108,L70+J70*IF($L$22&gt;0,DATA!P90,0),0)</f>
        <v>0</v>
      </c>
      <c r="T72" s="108"/>
      <c r="U72"/>
      <c r="V72"/>
      <c r="W72" s="317"/>
    </row>
    <row r="73" spans="2:23" ht="21" customHeight="1" thickBot="1">
      <c r="B73" s="23" t="str">
        <f>IF(DATA!$H$108=FALSE,"",IF(AND(D70="",INPUT!D68="",INPUT!D69="",INPUT!F70="",INPUT!D71="",INPUT!D72=""),"",$S$25))</f>
        <v/>
      </c>
      <c r="C73" s="19"/>
      <c r="D73" s="18"/>
      <c r="E73" s="18"/>
      <c r="F73" s="18"/>
      <c r="G73" s="18"/>
      <c r="H73" s="18"/>
      <c r="I73" s="20"/>
      <c r="J73" s="18"/>
      <c r="K73" s="21" t="str">
        <f>IF(DATA!L108="","",INPUT!$S$26)</f>
        <v/>
      </c>
      <c r="L73" s="163" t="s">
        <v>430</v>
      </c>
      <c r="M73" s="54"/>
      <c r="N73" s="54" t="s">
        <v>443</v>
      </c>
      <c r="O73" s="54" t="str">
        <f>IF(AND(J70&gt;0,DATA!$B$108=1),$S$27,"")</f>
        <v/>
      </c>
      <c r="T73" s="108"/>
      <c r="U73"/>
      <c r="V73"/>
      <c r="W73" s="317"/>
    </row>
    <row r="74" spans="2:23" ht="21" customHeight="1">
      <c r="B74" s="165">
        <v>9</v>
      </c>
      <c r="C74" s="141" t="s">
        <v>361</v>
      </c>
      <c r="D74" s="177"/>
      <c r="E74" s="178"/>
      <c r="F74" s="178"/>
      <c r="G74" s="178"/>
      <c r="H74" s="179"/>
      <c r="I74" s="136" t="s">
        <v>314</v>
      </c>
      <c r="J74" s="180"/>
      <c r="K74" s="181"/>
      <c r="L74" s="182"/>
      <c r="M74" s="54">
        <f>IF(D76="北海道",1500,IF(D76="沖縄県",1500,IF(DATA!$H$109, $M$10, 0 )))</f>
        <v>0</v>
      </c>
      <c r="N74" s="54" t="s">
        <v>453</v>
      </c>
      <c r="O74" s="54" t="str">
        <f>IF(AND(OR(DATA!$B$109=1,DATA!$D$109=1),J176=0,OR(ISBLANK(D74)=FALSE,ISBLANK(D75)=FALSE,ISBLANK(D76)=FALSE,ISBLANK(F76)=FALSE,ISBLANK(D77)=FALSE,ISBLANK(D78)=FALSE,DATA!$H$109)),$S$27,"")</f>
        <v/>
      </c>
      <c r="T74" s="108"/>
      <c r="U74"/>
      <c r="V74"/>
      <c r="W74" s="317"/>
    </row>
    <row r="75" spans="2:23" ht="21" customHeight="1">
      <c r="B75" s="166"/>
      <c r="C75" s="137" t="s">
        <v>384</v>
      </c>
      <c r="D75" s="174"/>
      <c r="E75" s="175"/>
      <c r="F75" s="175"/>
      <c r="G75" s="175"/>
      <c r="H75" s="176"/>
      <c r="I75" s="137" t="s">
        <v>182</v>
      </c>
      <c r="J75" s="216"/>
      <c r="K75" s="217"/>
      <c r="L75" s="218"/>
      <c r="M75" s="54">
        <f>IF(D76="北海道",800,IF(D76="沖縄県",800,IF(DATA!$H$109, $M$11, 0 )))</f>
        <v>0</v>
      </c>
      <c r="N75" s="54" t="s">
        <v>383</v>
      </c>
      <c r="O75" s="54" t="str">
        <f>IF(AND(J76&gt;0,DATA!$H$109=FALSE,OR(D74="",D75="",D76="",F76="",D77="")),$S$28,"")</f>
        <v/>
      </c>
      <c r="T75" s="108"/>
      <c r="U75"/>
      <c r="V75"/>
      <c r="W75" s="317"/>
    </row>
    <row r="76" spans="2:23" ht="21" customHeight="1">
      <c r="B76" s="166"/>
      <c r="C76" s="137" t="s">
        <v>151</v>
      </c>
      <c r="D76" s="40"/>
      <c r="E76" s="143" t="s">
        <v>172</v>
      </c>
      <c r="F76" s="168"/>
      <c r="G76" s="169"/>
      <c r="H76" s="170"/>
      <c r="I76" s="137" t="s">
        <v>466</v>
      </c>
      <c r="J76" s="135">
        <v>0</v>
      </c>
      <c r="K76" s="140" t="s">
        <v>454</v>
      </c>
      <c r="L76" s="132">
        <f>DATA!$F$109*INPUT!J76</f>
        <v>0</v>
      </c>
      <c r="M76" s="54"/>
      <c r="N76" s="54" t="s">
        <v>447</v>
      </c>
      <c r="T76" s="108"/>
      <c r="U76"/>
      <c r="V76"/>
      <c r="W76" s="317"/>
    </row>
    <row r="77" spans="2:23" ht="21" customHeight="1" thickBot="1">
      <c r="B77" s="166"/>
      <c r="C77" s="137" t="s">
        <v>124</v>
      </c>
      <c r="D77" s="168"/>
      <c r="E77" s="169"/>
      <c r="F77" s="169"/>
      <c r="G77" s="169"/>
      <c r="H77" s="169"/>
      <c r="I77" s="169"/>
      <c r="J77" s="170"/>
      <c r="K77" s="139" t="s">
        <v>99</v>
      </c>
      <c r="L77" s="133">
        <f>IF(L76&gt;=10800,0+M74,IF(N78=0,IF(L76=0,0,700+M75),IF(DATA!$H$10970,0+M75,IF($N$25&gt;10800,0,700+M75))))</f>
        <v>0</v>
      </c>
      <c r="M77" s="101"/>
      <c r="N77" s="54" t="s">
        <v>198</v>
      </c>
      <c r="T77" s="108"/>
      <c r="U77"/>
      <c r="V77"/>
      <c r="W77" s="317"/>
    </row>
    <row r="78" spans="2:23" ht="21" customHeight="1" thickTop="1" thickBot="1">
      <c r="B78" s="167"/>
      <c r="C78" s="142" t="s">
        <v>324</v>
      </c>
      <c r="D78" s="171"/>
      <c r="E78" s="172"/>
      <c r="F78" s="172"/>
      <c r="G78" s="172"/>
      <c r="H78" s="172"/>
      <c r="I78" s="172"/>
      <c r="J78" s="173"/>
      <c r="K78" s="138" t="s">
        <v>398</v>
      </c>
      <c r="L78" s="134">
        <f>L76+L77</f>
        <v>0</v>
      </c>
      <c r="M78" s="101"/>
      <c r="N78" s="65">
        <f>IF(DATA!$H$109,L76+J76*IF($L$22&gt;0,DATA!P90,0),0)</f>
        <v>0</v>
      </c>
      <c r="T78" s="108"/>
      <c r="U78"/>
      <c r="V78"/>
      <c r="W78" s="317"/>
    </row>
    <row r="79" spans="2:23" ht="21" customHeight="1" thickBot="1">
      <c r="B79" s="23" t="str">
        <f>IF(DATA!$H$109=FALSE,"",IF(AND(D76="",INPUT!D74="",INPUT!D75="",INPUT!F76="",INPUT!D77="",INPUT!D78=""),"",$S$25))</f>
        <v/>
      </c>
      <c r="C79" s="19"/>
      <c r="D79" s="18"/>
      <c r="E79" s="18"/>
      <c r="F79" s="18"/>
      <c r="G79" s="18"/>
      <c r="H79" s="18"/>
      <c r="I79" s="20"/>
      <c r="J79" s="18"/>
      <c r="K79" s="21" t="str">
        <f>IF(DATA!L109="","",INPUT!$S$26)</f>
        <v/>
      </c>
      <c r="L79" s="163" t="s">
        <v>430</v>
      </c>
      <c r="M79" s="54"/>
      <c r="N79" s="54" t="s">
        <v>443</v>
      </c>
      <c r="O79" s="54" t="str">
        <f>IF(AND(J76&gt;0,DATA!$B$109=1),$S$27,"")</f>
        <v/>
      </c>
      <c r="T79" s="108"/>
      <c r="U79"/>
      <c r="V79"/>
      <c r="W79" s="317"/>
    </row>
    <row r="80" spans="2:23" ht="21" customHeight="1">
      <c r="B80" s="305">
        <v>10</v>
      </c>
      <c r="C80" s="141" t="s">
        <v>361</v>
      </c>
      <c r="D80" s="177"/>
      <c r="E80" s="178"/>
      <c r="F80" s="178"/>
      <c r="G80" s="178"/>
      <c r="H80" s="179"/>
      <c r="I80" s="136" t="s">
        <v>314</v>
      </c>
      <c r="J80" s="180"/>
      <c r="K80" s="181"/>
      <c r="L80" s="182"/>
      <c r="M80" s="54">
        <f>IF(D82="北海道",1500,IF(D82="沖縄県",1500,IF(DATA!$H$110, $M$10, 0 )))</f>
        <v>0</v>
      </c>
      <c r="N80" s="54" t="s">
        <v>453</v>
      </c>
      <c r="O80" s="54" t="str">
        <f>IF(AND(OR(DATA!$B$110=1,DATA!$D$110=1),J182=0,OR(ISBLANK(D80)=FALSE,ISBLANK(D81)=FALSE,ISBLANK(D82)=FALSE,ISBLANK(F82)=FALSE,ISBLANK(D83)=FALSE,ISBLANK(D84)=FALSE,DATA!$H$110)),$S$27,"")</f>
        <v/>
      </c>
      <c r="T80" s="108"/>
      <c r="U80"/>
      <c r="V80"/>
      <c r="W80" s="317"/>
    </row>
    <row r="81" spans="2:24" ht="21" customHeight="1">
      <c r="B81" s="306"/>
      <c r="C81" s="137" t="s">
        <v>384</v>
      </c>
      <c r="D81" s="174"/>
      <c r="E81" s="175"/>
      <c r="F81" s="175"/>
      <c r="G81" s="175"/>
      <c r="H81" s="176"/>
      <c r="I81" s="137" t="s">
        <v>182</v>
      </c>
      <c r="J81" s="216"/>
      <c r="K81" s="217"/>
      <c r="L81" s="218"/>
      <c r="M81" s="54">
        <f>IF(D82="北海道",800,IF(D82="沖縄県",800,IF(DATA!$H$110, $M$11, 0 )))</f>
        <v>0</v>
      </c>
      <c r="N81" s="54" t="s">
        <v>383</v>
      </c>
      <c r="O81" s="54" t="str">
        <f>IF(AND(J82&gt;0,DATA!$H$110=FALSE,OR(D80="",D81="",D82="",F82="",D83="")),$S$28,"")</f>
        <v/>
      </c>
      <c r="T81" s="108"/>
      <c r="U81"/>
      <c r="V81"/>
      <c r="W81" s="317"/>
    </row>
    <row r="82" spans="2:24" ht="21" customHeight="1">
      <c r="B82" s="306"/>
      <c r="C82" s="137" t="s">
        <v>151</v>
      </c>
      <c r="D82" s="40"/>
      <c r="E82" s="143" t="s">
        <v>172</v>
      </c>
      <c r="F82" s="168"/>
      <c r="G82" s="169"/>
      <c r="H82" s="170"/>
      <c r="I82" s="137" t="s">
        <v>466</v>
      </c>
      <c r="J82" s="135">
        <v>0</v>
      </c>
      <c r="K82" s="140" t="s">
        <v>454</v>
      </c>
      <c r="L82" s="132">
        <f>DATA!$F$110*INPUT!J82</f>
        <v>0</v>
      </c>
      <c r="M82" s="54"/>
      <c r="N82" s="54" t="s">
        <v>447</v>
      </c>
      <c r="T82" s="108"/>
      <c r="U82"/>
      <c r="V82"/>
      <c r="W82" s="317"/>
    </row>
    <row r="83" spans="2:24" ht="21" customHeight="1" thickBot="1">
      <c r="B83" s="306"/>
      <c r="C83" s="137" t="s">
        <v>124</v>
      </c>
      <c r="D83" s="168"/>
      <c r="E83" s="169"/>
      <c r="F83" s="169"/>
      <c r="G83" s="169"/>
      <c r="H83" s="169"/>
      <c r="I83" s="169"/>
      <c r="J83" s="170"/>
      <c r="K83" s="139" t="s">
        <v>99</v>
      </c>
      <c r="L83" s="133">
        <f>IF(L82&gt;=10800,0+M80,IF(N84=0,IF(L82=0,0,700+M81),IF(DATA!$H$110,700-M81,IF($N$25&gt;10800,0,700+M81))))</f>
        <v>0</v>
      </c>
      <c r="M83" s="101"/>
      <c r="N83" s="54" t="s">
        <v>198</v>
      </c>
      <c r="U83"/>
      <c r="V83"/>
    </row>
    <row r="84" spans="2:24" ht="21" customHeight="1" thickTop="1" thickBot="1">
      <c r="B84" s="307"/>
      <c r="C84" s="142" t="s">
        <v>324</v>
      </c>
      <c r="D84" s="171"/>
      <c r="E84" s="172"/>
      <c r="F84" s="172"/>
      <c r="G84" s="172"/>
      <c r="H84" s="172"/>
      <c r="I84" s="172"/>
      <c r="J84" s="173"/>
      <c r="K84" s="138" t="s">
        <v>398</v>
      </c>
      <c r="L84" s="134">
        <f>L82+L83</f>
        <v>0</v>
      </c>
      <c r="M84" s="101"/>
      <c r="N84" s="65">
        <f>IF(DATA!$H$110,L82+J82*IF($L$22&gt;0,DATA!P90,0),0)</f>
        <v>0</v>
      </c>
      <c r="U84"/>
      <c r="V84"/>
    </row>
    <row r="85" spans="2:24" ht="21" customHeight="1" thickBot="1">
      <c r="B85" s="23" t="str">
        <f>IF(DATA!$H$110=FALSE,"",IF(AND(D82="",INPUT!D80="",INPUT!D81="",INPUT!F82="",INPUT!D83="",INPUT!D84=""),"",$S$25))</f>
        <v/>
      </c>
      <c r="C85" s="19"/>
      <c r="D85" s="18"/>
      <c r="E85" s="18"/>
      <c r="F85" s="18"/>
      <c r="G85" s="18"/>
      <c r="H85" s="18"/>
      <c r="I85" s="20"/>
      <c r="J85" s="18"/>
      <c r="K85" s="21" t="str">
        <f>IF(DATA!L110="","",INPUT!$S$26)</f>
        <v/>
      </c>
      <c r="L85" s="163" t="s">
        <v>430</v>
      </c>
      <c r="M85" s="54"/>
      <c r="N85" s="54" t="s">
        <v>443</v>
      </c>
      <c r="O85" s="54" t="str">
        <f>IF(AND(J82&gt;0,DATA!$B$110=1),$S$27,"")</f>
        <v/>
      </c>
      <c r="U85"/>
      <c r="V85"/>
    </row>
    <row r="86" spans="2:24" ht="21" customHeight="1">
      <c r="B86" s="305">
        <v>11</v>
      </c>
      <c r="C86" s="141" t="s">
        <v>361</v>
      </c>
      <c r="D86" s="177"/>
      <c r="E86" s="178"/>
      <c r="F86" s="178"/>
      <c r="G86" s="178"/>
      <c r="H86" s="179"/>
      <c r="I86" s="136" t="s">
        <v>314</v>
      </c>
      <c r="J86" s="180"/>
      <c r="K86" s="181"/>
      <c r="L86" s="182"/>
      <c r="M86" s="54">
        <f>IF(D88="北海道",1500,IF(D88="沖縄県",1500,IF(DATA!$H$111, $M$10, 0 )))</f>
        <v>0</v>
      </c>
      <c r="N86" s="54" t="s">
        <v>453</v>
      </c>
      <c r="O86" s="54" t="str">
        <f>IF(AND(OR(DATA!$B$111=1,DATA!$D$111=1),J188=0,OR(ISBLANK(D86)=FALSE,ISBLANK(D87)=FALSE,ISBLANK(D88)=FALSE,ISBLANK(F88)=FALSE,ISBLANK(D89)=FALSE,ISBLANK(D90)=FALSE,DATA!$H$111)),$S$27,"")</f>
        <v/>
      </c>
      <c r="U86"/>
      <c r="V86"/>
    </row>
    <row r="87" spans="2:24" ht="21" customHeight="1">
      <c r="B87" s="306"/>
      <c r="C87" s="137" t="s">
        <v>384</v>
      </c>
      <c r="D87" s="174"/>
      <c r="E87" s="175"/>
      <c r="F87" s="175"/>
      <c r="G87" s="175"/>
      <c r="H87" s="176"/>
      <c r="I87" s="137" t="s">
        <v>182</v>
      </c>
      <c r="J87" s="216"/>
      <c r="K87" s="217"/>
      <c r="L87" s="218"/>
      <c r="M87" s="54">
        <f>IF(D88="北海道",800,IF(D88="沖縄県",800,IF(DATA!$H$111, $M$11, 0 )))</f>
        <v>0</v>
      </c>
      <c r="N87" s="54" t="s">
        <v>383</v>
      </c>
      <c r="O87" s="54" t="str">
        <f>IF(AND(J88&gt;0,DATA!$H$111=FALSE,OR(D86="",D87="",D88="",F88="",D89="")),$S$28,"")</f>
        <v/>
      </c>
      <c r="U87"/>
      <c r="V87"/>
    </row>
    <row r="88" spans="2:24" ht="21" customHeight="1">
      <c r="B88" s="306"/>
      <c r="C88" s="137" t="s">
        <v>151</v>
      </c>
      <c r="D88" s="40"/>
      <c r="E88" s="143" t="s">
        <v>172</v>
      </c>
      <c r="F88" s="168"/>
      <c r="G88" s="169"/>
      <c r="H88" s="170"/>
      <c r="I88" s="137" t="s">
        <v>466</v>
      </c>
      <c r="J88" s="135">
        <v>0</v>
      </c>
      <c r="K88" s="140" t="s">
        <v>454</v>
      </c>
      <c r="L88" s="132">
        <f>DATA!$F$111*INPUT!J88</f>
        <v>0</v>
      </c>
      <c r="M88" s="54"/>
      <c r="N88" s="54" t="s">
        <v>447</v>
      </c>
      <c r="U88"/>
      <c r="V88"/>
    </row>
    <row r="89" spans="2:24" ht="21" customHeight="1" thickBot="1">
      <c r="B89" s="306"/>
      <c r="C89" s="137" t="s">
        <v>124</v>
      </c>
      <c r="D89" s="168"/>
      <c r="E89" s="169"/>
      <c r="F89" s="169"/>
      <c r="G89" s="169"/>
      <c r="H89" s="169"/>
      <c r="I89" s="169"/>
      <c r="J89" s="170"/>
      <c r="K89" s="139" t="s">
        <v>99</v>
      </c>
      <c r="L89" s="133">
        <f>IF(L88&gt;=10800,0+M86,IF(N90=0,IF(L88=0,0,700+M87),IF(DATA!$H$111,700+M87,IF($N$25&gt;10800,0,700+M87))))</f>
        <v>0</v>
      </c>
      <c r="M89" s="101"/>
      <c r="N89" s="54" t="s">
        <v>198</v>
      </c>
      <c r="U89"/>
      <c r="V89"/>
    </row>
    <row r="90" spans="2:24" ht="21" customHeight="1" thickTop="1" thickBot="1">
      <c r="B90" s="307"/>
      <c r="C90" s="142" t="s">
        <v>324</v>
      </c>
      <c r="D90" s="171"/>
      <c r="E90" s="172"/>
      <c r="F90" s="172"/>
      <c r="G90" s="172"/>
      <c r="H90" s="172"/>
      <c r="I90" s="172"/>
      <c r="J90" s="173"/>
      <c r="K90" s="138" t="s">
        <v>398</v>
      </c>
      <c r="L90" s="134">
        <f>L88+L89</f>
        <v>0</v>
      </c>
      <c r="M90" s="101"/>
      <c r="N90" s="65">
        <f>IF(DATA!$H$111,L88+J88*IF($L$22&gt;0,DATA!P90,0),0)</f>
        <v>0</v>
      </c>
      <c r="U90"/>
      <c r="V90"/>
    </row>
    <row r="91" spans="2:24" ht="21" customHeight="1" thickBot="1">
      <c r="B91" s="23" t="str">
        <f>IF(DATA!$H$111=FALSE,"",IF(AND(D88="",INPUT!D86="",INPUT!D87="",INPUT!F88="",INPUT!D89="",INPUT!D90=""),"",$S$25))</f>
        <v/>
      </c>
      <c r="C91" s="19"/>
      <c r="D91" s="18"/>
      <c r="E91" s="18"/>
      <c r="F91" s="18"/>
      <c r="G91" s="18"/>
      <c r="H91" s="18"/>
      <c r="I91" s="20"/>
      <c r="J91" s="18"/>
      <c r="K91" s="21" t="str">
        <f>IF(DATA!L111="","",INPUT!$S$26)</f>
        <v/>
      </c>
      <c r="L91" s="163" t="s">
        <v>430</v>
      </c>
      <c r="M91" s="54"/>
      <c r="N91" s="54" t="s">
        <v>443</v>
      </c>
      <c r="O91" s="54" t="str">
        <f>IF(AND(J88&gt;0,DATA!$B$111=1),$S$27,"")</f>
        <v/>
      </c>
      <c r="U91"/>
      <c r="V91"/>
    </row>
    <row r="92" spans="2:24" ht="21" customHeight="1">
      <c r="B92" s="305">
        <v>12</v>
      </c>
      <c r="C92" s="141" t="s">
        <v>361</v>
      </c>
      <c r="D92" s="177"/>
      <c r="E92" s="178"/>
      <c r="F92" s="178"/>
      <c r="G92" s="178"/>
      <c r="H92" s="179"/>
      <c r="I92" s="136" t="s">
        <v>314</v>
      </c>
      <c r="J92" s="180"/>
      <c r="K92" s="181"/>
      <c r="L92" s="182"/>
      <c r="M92" s="54">
        <f>IF(D94="北海道",1500,IF(D94="沖縄県",1500,IF(DATA!$H$112, $M$10, 0 )))</f>
        <v>0</v>
      </c>
      <c r="N92" s="54" t="s">
        <v>453</v>
      </c>
      <c r="O92" s="54" t="str">
        <f>IF(AND(OR(DATA!$B$112=1,DATA!$D$112=1),J194=0,OR(ISBLANK(D92)=FALSE,ISBLANK(D93)=FALSE,ISBLANK(D94)=FALSE,ISBLANK(F94)=FALSE,ISBLANK(D95)=FALSE,ISBLANK(D96)=FALSE,DATA!$H$112)),$S$27,"")</f>
        <v/>
      </c>
      <c r="U92"/>
      <c r="V92"/>
      <c r="W92"/>
      <c r="X92" s="150"/>
    </row>
    <row r="93" spans="2:24" ht="21" customHeight="1">
      <c r="B93" s="306"/>
      <c r="C93" s="137" t="s">
        <v>384</v>
      </c>
      <c r="D93" s="174"/>
      <c r="E93" s="175"/>
      <c r="F93" s="175"/>
      <c r="G93" s="175"/>
      <c r="H93" s="176"/>
      <c r="I93" s="137" t="s">
        <v>182</v>
      </c>
      <c r="J93" s="216"/>
      <c r="K93" s="217"/>
      <c r="L93" s="218"/>
      <c r="M93" s="54">
        <f>IF(D94="北海道",800,IF(D94="沖縄県",800,IF(DATA!$H$112, $M$11, 0 )))</f>
        <v>0</v>
      </c>
      <c r="N93" s="54" t="s">
        <v>383</v>
      </c>
      <c r="O93" s="54" t="str">
        <f>IF(AND(J94&gt;0,DATA!$H$112=FALSE,OR(D92="",D93="",D94="",F94="",D95="")),$S$28,"")</f>
        <v/>
      </c>
      <c r="U93"/>
      <c r="V93"/>
      <c r="W93"/>
      <c r="X93" s="150"/>
    </row>
    <row r="94" spans="2:24" ht="21" customHeight="1">
      <c r="B94" s="306"/>
      <c r="C94" s="137" t="s">
        <v>151</v>
      </c>
      <c r="D94" s="40"/>
      <c r="E94" s="143" t="s">
        <v>172</v>
      </c>
      <c r="F94" s="168"/>
      <c r="G94" s="169"/>
      <c r="H94" s="170"/>
      <c r="I94" s="137" t="s">
        <v>466</v>
      </c>
      <c r="J94" s="135">
        <v>0</v>
      </c>
      <c r="K94" s="140" t="s">
        <v>454</v>
      </c>
      <c r="L94" s="132">
        <f>DATA!$F$112*INPUT!J94</f>
        <v>0</v>
      </c>
      <c r="M94" s="54"/>
      <c r="N94" s="54" t="s">
        <v>447</v>
      </c>
      <c r="U94"/>
      <c r="V94"/>
      <c r="W94"/>
      <c r="X94" s="150"/>
    </row>
    <row r="95" spans="2:24" ht="21" customHeight="1" thickBot="1">
      <c r="B95" s="306"/>
      <c r="C95" s="137" t="s">
        <v>124</v>
      </c>
      <c r="D95" s="168"/>
      <c r="E95" s="169"/>
      <c r="F95" s="169"/>
      <c r="G95" s="169"/>
      <c r="H95" s="169"/>
      <c r="I95" s="169"/>
      <c r="J95" s="170"/>
      <c r="K95" s="139" t="s">
        <v>99</v>
      </c>
      <c r="L95" s="133">
        <f>IF(L94&gt;=10800,0+M92,IF(N96=0,IF(L94=0,0,700+M93),IF(DATA!$H$112,700+M93,IF($N$25&gt;10800,0+M92,700+M93))))</f>
        <v>0</v>
      </c>
      <c r="M95" s="101"/>
      <c r="N95" s="54" t="s">
        <v>198</v>
      </c>
      <c r="U95"/>
      <c r="V95"/>
      <c r="W95"/>
      <c r="X95" s="150"/>
    </row>
    <row r="96" spans="2:24" ht="21" customHeight="1" thickTop="1" thickBot="1">
      <c r="B96" s="307"/>
      <c r="C96" s="142" t="s">
        <v>324</v>
      </c>
      <c r="D96" s="171"/>
      <c r="E96" s="172"/>
      <c r="F96" s="172"/>
      <c r="G96" s="172"/>
      <c r="H96" s="172"/>
      <c r="I96" s="172"/>
      <c r="J96" s="173"/>
      <c r="K96" s="138" t="s">
        <v>398</v>
      </c>
      <c r="L96" s="134">
        <f>L94+L95</f>
        <v>0</v>
      </c>
      <c r="M96" s="101"/>
      <c r="N96" s="65">
        <f>IF(DATA!$H$112,L94+J94*IF($L$22&gt;0,DATA!P90,0),0)</f>
        <v>0</v>
      </c>
      <c r="U96"/>
      <c r="V96"/>
      <c r="W96"/>
      <c r="X96" s="150"/>
    </row>
    <row r="97" spans="2:24" ht="21" customHeight="1" thickBot="1">
      <c r="B97" s="23" t="str">
        <f>IF(DATA!$H$112=FALSE,"",IF(AND(D94="",INPUT!D92="",INPUT!D93="",INPUT!F94="",INPUT!D95="",INPUT!D96=""),"",$S$25))</f>
        <v/>
      </c>
      <c r="C97" s="19"/>
      <c r="D97" s="18"/>
      <c r="E97" s="18"/>
      <c r="F97" s="18"/>
      <c r="G97" s="18"/>
      <c r="H97" s="18"/>
      <c r="I97" s="20"/>
      <c r="J97" s="18"/>
      <c r="K97" s="21" t="str">
        <f>IF(DATA!L112="","",INPUT!$S$26)</f>
        <v/>
      </c>
      <c r="L97" s="163" t="s">
        <v>430</v>
      </c>
      <c r="M97" s="54"/>
      <c r="N97" s="54" t="s">
        <v>443</v>
      </c>
      <c r="O97" s="54" t="str">
        <f>IF(AND(J94&gt;0,DATA!$B$112=1),$S$27,"")</f>
        <v/>
      </c>
      <c r="U97"/>
      <c r="V97"/>
      <c r="W97"/>
      <c r="X97" s="150"/>
    </row>
    <row r="98" spans="2:24" ht="21" customHeight="1">
      <c r="B98" s="305">
        <v>13</v>
      </c>
      <c r="C98" s="141" t="s">
        <v>361</v>
      </c>
      <c r="D98" s="177"/>
      <c r="E98" s="178"/>
      <c r="F98" s="178"/>
      <c r="G98" s="178"/>
      <c r="H98" s="179"/>
      <c r="I98" s="136" t="s">
        <v>314</v>
      </c>
      <c r="J98" s="180"/>
      <c r="K98" s="181"/>
      <c r="L98" s="182"/>
      <c r="M98" s="54">
        <f>IF(D100="北海道",1500,IF(D100="沖縄県",1500,IF(DATA!$H$113, $M$10, 0 )))</f>
        <v>0</v>
      </c>
      <c r="N98" s="54" t="s">
        <v>453</v>
      </c>
      <c r="O98" s="54" t="str">
        <f>IF(AND(OR(DATA!$B$113=1,DATA!$D$113=1),J200=0,OR(ISBLANK(D98)=FALSE,ISBLANK(D99)=FALSE,ISBLANK(D100)=FALSE,ISBLANK(F100)=FALSE,ISBLANK(D101)=FALSE,ISBLANK(D102)=FALSE,DATA!$H$113)),$S$27,"")</f>
        <v/>
      </c>
      <c r="U98"/>
      <c r="V98"/>
      <c r="W98"/>
      <c r="X98" s="150"/>
    </row>
    <row r="99" spans="2:24" ht="21" customHeight="1">
      <c r="B99" s="306"/>
      <c r="C99" s="137" t="s">
        <v>384</v>
      </c>
      <c r="D99" s="174"/>
      <c r="E99" s="175"/>
      <c r="F99" s="175"/>
      <c r="G99" s="175"/>
      <c r="H99" s="176"/>
      <c r="I99" s="137" t="s">
        <v>182</v>
      </c>
      <c r="J99" s="216"/>
      <c r="K99" s="217"/>
      <c r="L99" s="218"/>
      <c r="M99" s="54">
        <f>IF(D100="北海道",800,IF(D100="沖縄県",800,IF(DATA!$H$113, $M$11, 0 )))</f>
        <v>0</v>
      </c>
      <c r="N99" s="54" t="s">
        <v>383</v>
      </c>
      <c r="O99" s="54" t="str">
        <f>IF(AND(J100&gt;0,DATA!$H$113=FALSE,OR(D98="",D99="",D100="",F100="",D101="")),$S$28,"")</f>
        <v/>
      </c>
      <c r="U99"/>
      <c r="V99"/>
      <c r="W99"/>
      <c r="X99" s="150"/>
    </row>
    <row r="100" spans="2:24" ht="21" customHeight="1">
      <c r="B100" s="306"/>
      <c r="C100" s="137" t="s">
        <v>151</v>
      </c>
      <c r="D100" s="40"/>
      <c r="E100" s="143" t="s">
        <v>172</v>
      </c>
      <c r="F100" s="168"/>
      <c r="G100" s="169"/>
      <c r="H100" s="170"/>
      <c r="I100" s="137" t="s">
        <v>466</v>
      </c>
      <c r="J100" s="135">
        <v>0</v>
      </c>
      <c r="K100" s="140" t="s">
        <v>454</v>
      </c>
      <c r="L100" s="132">
        <f>DATA!$F$113*INPUT!J100</f>
        <v>0</v>
      </c>
      <c r="M100" s="54"/>
      <c r="N100" s="54" t="s">
        <v>447</v>
      </c>
      <c r="U100"/>
      <c r="V100"/>
      <c r="W100"/>
      <c r="X100" s="150"/>
    </row>
    <row r="101" spans="2:24" ht="21" customHeight="1" thickBot="1">
      <c r="B101" s="306"/>
      <c r="C101" s="137" t="s">
        <v>124</v>
      </c>
      <c r="D101" s="168"/>
      <c r="E101" s="169"/>
      <c r="F101" s="169"/>
      <c r="G101" s="169"/>
      <c r="H101" s="169"/>
      <c r="I101" s="169"/>
      <c r="J101" s="170"/>
      <c r="K101" s="139" t="s">
        <v>99</v>
      </c>
      <c r="L101" s="133">
        <f>IF(L100&gt;=10800,0+M98,IF(N102=0,IF(L100=0,0,700+M99),IF(DATA!$H$11370,0+M99,IF($N$25&gt;10800,0+M98,700+M99))))</f>
        <v>0</v>
      </c>
      <c r="M101" s="101"/>
      <c r="N101" s="54" t="s">
        <v>198</v>
      </c>
      <c r="U101"/>
      <c r="V101"/>
      <c r="W101"/>
      <c r="X101" s="150"/>
    </row>
    <row r="102" spans="2:24" ht="21" customHeight="1" thickTop="1" thickBot="1">
      <c r="B102" s="307"/>
      <c r="C102" s="142" t="s">
        <v>324</v>
      </c>
      <c r="D102" s="171"/>
      <c r="E102" s="172"/>
      <c r="F102" s="172"/>
      <c r="G102" s="172"/>
      <c r="H102" s="172"/>
      <c r="I102" s="172"/>
      <c r="J102" s="173"/>
      <c r="K102" s="138" t="s">
        <v>398</v>
      </c>
      <c r="L102" s="134">
        <f>L100+L101</f>
        <v>0</v>
      </c>
      <c r="M102" s="101"/>
      <c r="N102" s="65">
        <f>IF(DATA!$H$113,L100+J100*IF($L$22&gt;0,DATA!P90,0),0)</f>
        <v>0</v>
      </c>
      <c r="U102"/>
      <c r="V102"/>
      <c r="W102"/>
      <c r="X102" s="150"/>
    </row>
    <row r="103" spans="2:24" ht="21" customHeight="1" thickBot="1">
      <c r="B103" s="23" t="str">
        <f>IF(DATA!$H$113=FALSE,"",IF(AND(D100="",INPUT!D98="",INPUT!D99="",INPUT!F100="",INPUT!D101="",INPUT!D102=""),"",$S$25))</f>
        <v/>
      </c>
      <c r="C103" s="19"/>
      <c r="D103" s="18"/>
      <c r="E103" s="18"/>
      <c r="F103" s="18"/>
      <c r="G103" s="18"/>
      <c r="H103" s="18"/>
      <c r="I103" s="20"/>
      <c r="J103" s="18"/>
      <c r="K103" s="21" t="str">
        <f>IF(DATA!L113="","",INPUT!$S$26)</f>
        <v/>
      </c>
      <c r="L103" s="163" t="s">
        <v>430</v>
      </c>
      <c r="M103" s="54"/>
      <c r="N103" s="54" t="s">
        <v>443</v>
      </c>
      <c r="O103" s="54" t="str">
        <f>IF(AND(J100&gt;0,DATA!$B$113=1),$S$27,"")</f>
        <v/>
      </c>
      <c r="U103"/>
      <c r="V103"/>
      <c r="W103"/>
      <c r="X103" s="150"/>
    </row>
    <row r="104" spans="2:24" ht="21" customHeight="1">
      <c r="B104" s="305">
        <v>14</v>
      </c>
      <c r="C104" s="141" t="s">
        <v>361</v>
      </c>
      <c r="D104" s="177"/>
      <c r="E104" s="178"/>
      <c r="F104" s="178"/>
      <c r="G104" s="178"/>
      <c r="H104" s="179"/>
      <c r="I104" s="136" t="s">
        <v>314</v>
      </c>
      <c r="J104" s="180"/>
      <c r="K104" s="181"/>
      <c r="L104" s="182"/>
      <c r="M104" s="54">
        <f>IF(D106="北海道",1500,IF(D106="沖縄県",1500,IF(DATA!$H$114, $M$10, 0 )))</f>
        <v>0</v>
      </c>
      <c r="N104" s="54" t="s">
        <v>453</v>
      </c>
      <c r="O104" s="54" t="str">
        <f>IF(AND(OR(DATA!$B$114=1,DATA!$D$114=1),J206=0,OR(ISBLANK(D104)=FALSE,ISBLANK(D105)=FALSE,ISBLANK(D106)=FALSE,ISBLANK(F106)=FALSE,ISBLANK(D107)=FALSE,ISBLANK(D108)=FALSE,DATA!$H$114)),$S$27,"")</f>
        <v/>
      </c>
      <c r="U104"/>
      <c r="V104"/>
      <c r="W104"/>
      <c r="X104" s="150"/>
    </row>
    <row r="105" spans="2:24" ht="21" customHeight="1">
      <c r="B105" s="306"/>
      <c r="C105" s="137" t="s">
        <v>384</v>
      </c>
      <c r="D105" s="174"/>
      <c r="E105" s="175"/>
      <c r="F105" s="175"/>
      <c r="G105" s="175"/>
      <c r="H105" s="176"/>
      <c r="I105" s="137" t="s">
        <v>182</v>
      </c>
      <c r="J105" s="216"/>
      <c r="K105" s="217"/>
      <c r="L105" s="218"/>
      <c r="M105" s="54">
        <f>IF(D106="北海道",800,IF(D106="沖縄県",800,IF(DATA!$H$114, $M$11, 0 )))</f>
        <v>0</v>
      </c>
      <c r="N105" s="54" t="s">
        <v>383</v>
      </c>
      <c r="O105" s="54" t="str">
        <f>IF(AND(J106&gt;0,DATA!$H$114=FALSE,OR(D104="",D105="",D106="",F106="",D107="")),$S$28,"")</f>
        <v/>
      </c>
      <c r="U105"/>
      <c r="V105"/>
      <c r="W105"/>
      <c r="X105" s="150"/>
    </row>
    <row r="106" spans="2:24" ht="21" customHeight="1">
      <c r="B106" s="306"/>
      <c r="C106" s="137" t="s">
        <v>151</v>
      </c>
      <c r="D106" s="40"/>
      <c r="E106" s="143" t="s">
        <v>172</v>
      </c>
      <c r="F106" s="168"/>
      <c r="G106" s="169"/>
      <c r="H106" s="170"/>
      <c r="I106" s="137" t="s">
        <v>466</v>
      </c>
      <c r="J106" s="135">
        <v>0</v>
      </c>
      <c r="K106" s="140" t="s">
        <v>454</v>
      </c>
      <c r="L106" s="132">
        <f>DATA!$F$114*INPUT!J106</f>
        <v>0</v>
      </c>
      <c r="M106" s="54"/>
      <c r="N106" s="54" t="s">
        <v>447</v>
      </c>
      <c r="U106"/>
      <c r="V106"/>
      <c r="W106"/>
      <c r="X106" s="150"/>
    </row>
    <row r="107" spans="2:24" ht="21" customHeight="1" thickBot="1">
      <c r="B107" s="306"/>
      <c r="C107" s="137" t="s">
        <v>124</v>
      </c>
      <c r="D107" s="168"/>
      <c r="E107" s="169"/>
      <c r="F107" s="169"/>
      <c r="G107" s="169"/>
      <c r="H107" s="169"/>
      <c r="I107" s="169"/>
      <c r="J107" s="170"/>
      <c r="K107" s="139" t="s">
        <v>99</v>
      </c>
      <c r="L107" s="133">
        <f>IF(L106&gt;=10800,0+M104,IF(N108=0,IF(L106=0,0,700+M105),IF(DATA!$H$114,700+M105,IF($N$25&gt;10800,0+M104,700+M105))))</f>
        <v>0</v>
      </c>
      <c r="M107" s="101"/>
      <c r="N107" s="54" t="s">
        <v>198</v>
      </c>
      <c r="U107"/>
      <c r="V107"/>
      <c r="W107"/>
      <c r="X107" s="150"/>
    </row>
    <row r="108" spans="2:24" ht="21" customHeight="1" thickTop="1" thickBot="1">
      <c r="B108" s="307"/>
      <c r="C108" s="142" t="s">
        <v>324</v>
      </c>
      <c r="D108" s="171"/>
      <c r="E108" s="172"/>
      <c r="F108" s="172"/>
      <c r="G108" s="172"/>
      <c r="H108" s="172"/>
      <c r="I108" s="172"/>
      <c r="J108" s="173"/>
      <c r="K108" s="138" t="s">
        <v>398</v>
      </c>
      <c r="L108" s="134">
        <f>L106+L107</f>
        <v>0</v>
      </c>
      <c r="M108" s="101"/>
      <c r="N108" s="65">
        <f>IF(DATA!$H$114,L106+J106*IF($L$22&gt;0,DATA!P90,0),0)</f>
        <v>0</v>
      </c>
      <c r="U108"/>
      <c r="V108"/>
      <c r="W108"/>
      <c r="X108" s="150"/>
    </row>
    <row r="109" spans="2:24" ht="21" customHeight="1" thickBot="1">
      <c r="B109" s="23" t="str">
        <f>IF(DATA!$H$114=FALSE,"",IF(AND(D106="",INPUT!D104="",INPUT!D105="",INPUT!F106="",INPUT!D107="",INPUT!D108=""),"",$S$25))</f>
        <v/>
      </c>
      <c r="C109" s="19"/>
      <c r="D109" s="18"/>
      <c r="E109" s="18"/>
      <c r="F109" s="18"/>
      <c r="G109" s="18"/>
      <c r="H109" s="18"/>
      <c r="I109" s="20"/>
      <c r="J109" s="18"/>
      <c r="K109" s="21" t="str">
        <f>IF(DATA!L114="","",INPUT!$S$26)</f>
        <v/>
      </c>
      <c r="L109" s="163" t="s">
        <v>430</v>
      </c>
      <c r="M109" s="54"/>
      <c r="N109" s="54" t="s">
        <v>443</v>
      </c>
      <c r="O109" s="54" t="str">
        <f>IF(AND(J106&gt;0,DATA!$B$114=1),$S$27,"")</f>
        <v/>
      </c>
      <c r="U109"/>
      <c r="V109"/>
      <c r="W109"/>
      <c r="X109" s="150"/>
    </row>
    <row r="110" spans="2:24" ht="21" customHeight="1">
      <c r="B110" s="305">
        <v>15</v>
      </c>
      <c r="C110" s="141" t="s">
        <v>361</v>
      </c>
      <c r="D110" s="177"/>
      <c r="E110" s="178"/>
      <c r="F110" s="178"/>
      <c r="G110" s="178"/>
      <c r="H110" s="179"/>
      <c r="I110" s="136" t="s">
        <v>314</v>
      </c>
      <c r="J110" s="180"/>
      <c r="K110" s="181"/>
      <c r="L110" s="182"/>
      <c r="M110" s="54">
        <f>IF(D112="北海道",1500,IF(D112="沖縄県",1500,IF(DATA!$H$115, $M$10, 0 )))</f>
        <v>0</v>
      </c>
      <c r="N110" s="54" t="s">
        <v>453</v>
      </c>
      <c r="O110" s="54" t="str">
        <f>IF(AND(OR(DATA!$B$115=1,DATA!$D$115=1),J212=0,OR(ISBLANK(D110)=FALSE,ISBLANK(D111)=FALSE,ISBLANK(D112)=FALSE,ISBLANK(F112)=FALSE,ISBLANK(D113)=FALSE,ISBLANK(D114)=FALSE,DATA!$H$115)),$S$27,"")</f>
        <v/>
      </c>
    </row>
    <row r="111" spans="2:24" ht="21" customHeight="1">
      <c r="B111" s="306"/>
      <c r="C111" s="137" t="s">
        <v>384</v>
      </c>
      <c r="D111" s="174"/>
      <c r="E111" s="175"/>
      <c r="F111" s="175"/>
      <c r="G111" s="175"/>
      <c r="H111" s="176"/>
      <c r="I111" s="137" t="s">
        <v>182</v>
      </c>
      <c r="J111" s="216"/>
      <c r="K111" s="217"/>
      <c r="L111" s="218"/>
      <c r="M111" s="54">
        <f>IF(D112="北海道",800,IF(D112="沖縄県",800,IF(DATA!$H$115, $M$11, 0 )))</f>
        <v>0</v>
      </c>
      <c r="N111" s="54" t="s">
        <v>383</v>
      </c>
      <c r="O111" s="54" t="str">
        <f>IF(AND(J112&gt;0,DATA!$H$115=FALSE,OR(D110="",D111="",D112="",F112="",D113="")),$S$28,"")</f>
        <v/>
      </c>
    </row>
    <row r="112" spans="2:24" ht="21" customHeight="1">
      <c r="B112" s="306"/>
      <c r="C112" s="137" t="s">
        <v>151</v>
      </c>
      <c r="D112" s="40"/>
      <c r="E112" s="143" t="s">
        <v>172</v>
      </c>
      <c r="F112" s="168"/>
      <c r="G112" s="169"/>
      <c r="H112" s="170"/>
      <c r="I112" s="137" t="s">
        <v>466</v>
      </c>
      <c r="J112" s="135">
        <v>0</v>
      </c>
      <c r="K112" s="140" t="s">
        <v>454</v>
      </c>
      <c r="L112" s="132">
        <f>DATA!$F$115*INPUT!J112</f>
        <v>0</v>
      </c>
      <c r="M112" s="54"/>
      <c r="N112" s="54" t="s">
        <v>447</v>
      </c>
    </row>
    <row r="113" spans="2:22" ht="21" customHeight="1" thickBot="1">
      <c r="B113" s="306"/>
      <c r="C113" s="137" t="s">
        <v>124</v>
      </c>
      <c r="D113" s="168"/>
      <c r="E113" s="169"/>
      <c r="F113" s="169"/>
      <c r="G113" s="169"/>
      <c r="H113" s="169"/>
      <c r="I113" s="169"/>
      <c r="J113" s="170"/>
      <c r="K113" s="139" t="s">
        <v>99</v>
      </c>
      <c r="L113" s="133">
        <f>IF(L112&gt;=10800,0+M110,IF(N114=0,IF(L112=0,0,700+M111),IF(DATA!$H$115,700+M111,IF($N$25&gt;10800,0+M110,700+M111))))</f>
        <v>0</v>
      </c>
      <c r="M113" s="101"/>
      <c r="N113" s="54" t="s">
        <v>198</v>
      </c>
    </row>
    <row r="114" spans="2:22" ht="21" customHeight="1" thickTop="1" thickBot="1">
      <c r="B114" s="307"/>
      <c r="C114" s="142" t="s">
        <v>324</v>
      </c>
      <c r="D114" s="171"/>
      <c r="E114" s="172"/>
      <c r="F114" s="172"/>
      <c r="G114" s="172"/>
      <c r="H114" s="172"/>
      <c r="I114" s="172"/>
      <c r="J114" s="173"/>
      <c r="K114" s="138" t="s">
        <v>398</v>
      </c>
      <c r="L114" s="134">
        <f>L112+L113</f>
        <v>0</v>
      </c>
      <c r="M114" s="101"/>
      <c r="N114" s="65">
        <f>IF(DATA!$H$115,L112+J112*IF($L$22&gt;0,DATA!P90,0),0)</f>
        <v>0</v>
      </c>
    </row>
    <row r="115" spans="2:22" ht="21" customHeight="1" thickBot="1">
      <c r="B115" s="23" t="str">
        <f>IF(DATA!$H$115=FALSE,"",IF(AND(D112="",INPUT!D110="",INPUT!D111="",INPUT!F112="",INPUT!D113="",INPUT!D114=""),"",$S$25))</f>
        <v/>
      </c>
      <c r="C115" s="19"/>
      <c r="D115" s="18"/>
      <c r="E115" s="18"/>
      <c r="F115" s="18"/>
      <c r="G115" s="18"/>
      <c r="H115" s="18"/>
      <c r="I115" s="20"/>
      <c r="J115" s="18"/>
      <c r="K115" s="21" t="str">
        <f>IF(DATA!L115="","",INPUT!$S$26)</f>
        <v/>
      </c>
      <c r="L115" s="163" t="s">
        <v>430</v>
      </c>
      <c r="M115" s="54"/>
      <c r="N115" s="54" t="s">
        <v>443</v>
      </c>
      <c r="O115" s="54" t="str">
        <f>IF(AND(J112&gt;0,DATA!$B$115=1),$S$27,"")</f>
        <v/>
      </c>
    </row>
    <row r="116" spans="2:22" ht="21" customHeight="1">
      <c r="B116" s="305">
        <v>16</v>
      </c>
      <c r="C116" s="141" t="s">
        <v>361</v>
      </c>
      <c r="D116" s="177"/>
      <c r="E116" s="178"/>
      <c r="F116" s="178"/>
      <c r="G116" s="178"/>
      <c r="H116" s="179"/>
      <c r="I116" s="136" t="s">
        <v>314</v>
      </c>
      <c r="J116" s="180"/>
      <c r="K116" s="181"/>
      <c r="L116" s="182"/>
      <c r="M116" s="54">
        <f>IF(D118="北海道",1500,IF(D118="沖縄県",1500,IF(DATA!$H$116, $M$10, 0 )))</f>
        <v>0</v>
      </c>
      <c r="N116" s="54" t="s">
        <v>453</v>
      </c>
      <c r="O116" s="54" t="str">
        <f>IF(AND(OR(DATA!$B$116=1,DATA!$D$116=1),J218=0,OR(ISBLANK(D116)=FALSE,ISBLANK(D117)=FALSE,ISBLANK(D118)=FALSE,ISBLANK(F118)=FALSE,ISBLANK(D119)=FALSE,ISBLANK(D120)=FALSE,DATA!$H$116)),$S$27,"")</f>
        <v/>
      </c>
    </row>
    <row r="117" spans="2:22" ht="21" customHeight="1">
      <c r="B117" s="306"/>
      <c r="C117" s="137" t="s">
        <v>384</v>
      </c>
      <c r="D117" s="174"/>
      <c r="E117" s="175"/>
      <c r="F117" s="175"/>
      <c r="G117" s="175"/>
      <c r="H117" s="176"/>
      <c r="I117" s="137" t="s">
        <v>182</v>
      </c>
      <c r="J117" s="216"/>
      <c r="K117" s="217"/>
      <c r="L117" s="218"/>
      <c r="M117" s="54">
        <f>IF(D118="北海道",800,IF(D118="沖縄県",800,IF(DATA!$H$116, $M$11, 0 )))</f>
        <v>0</v>
      </c>
      <c r="N117" s="54" t="s">
        <v>383</v>
      </c>
      <c r="O117" s="54" t="str">
        <f>IF(AND(J118&gt;0,DATA!$H$116=FALSE,OR(D116="",D117="",D118="",F118="",D119="")),$S$28,"")</f>
        <v/>
      </c>
    </row>
    <row r="118" spans="2:22" ht="21" customHeight="1">
      <c r="B118" s="306"/>
      <c r="C118" s="137" t="s">
        <v>151</v>
      </c>
      <c r="D118" s="40"/>
      <c r="E118" s="143" t="s">
        <v>172</v>
      </c>
      <c r="F118" s="168"/>
      <c r="G118" s="169"/>
      <c r="H118" s="170"/>
      <c r="I118" s="137" t="s">
        <v>466</v>
      </c>
      <c r="J118" s="135">
        <v>0</v>
      </c>
      <c r="K118" s="140" t="s">
        <v>454</v>
      </c>
      <c r="L118" s="132">
        <f>DATA!$F$116*INPUT!J118</f>
        <v>0</v>
      </c>
      <c r="M118" s="54"/>
      <c r="N118" s="54" t="s">
        <v>447</v>
      </c>
    </row>
    <row r="119" spans="2:22" ht="21" customHeight="1" thickBot="1">
      <c r="B119" s="306"/>
      <c r="C119" s="137" t="s">
        <v>124</v>
      </c>
      <c r="D119" s="168"/>
      <c r="E119" s="169"/>
      <c r="F119" s="169"/>
      <c r="G119" s="169"/>
      <c r="H119" s="169"/>
      <c r="I119" s="169"/>
      <c r="J119" s="170"/>
      <c r="K119" s="139" t="s">
        <v>99</v>
      </c>
      <c r="L119" s="133">
        <f>IF(L118&gt;=10800,0+M116,IF(N120=0,IF(L118=0,0,700+M117),IF(DATA!$H$116,700+M117,IF($N$25&gt;10800,0+M116,700+M117))))</f>
        <v>0</v>
      </c>
      <c r="M119" s="101"/>
      <c r="N119" s="54" t="s">
        <v>198</v>
      </c>
    </row>
    <row r="120" spans="2:22" ht="21" customHeight="1" thickTop="1" thickBot="1">
      <c r="B120" s="307"/>
      <c r="C120" s="142" t="s">
        <v>324</v>
      </c>
      <c r="D120" s="171"/>
      <c r="E120" s="172"/>
      <c r="F120" s="172"/>
      <c r="G120" s="172"/>
      <c r="H120" s="172"/>
      <c r="I120" s="172"/>
      <c r="J120" s="173"/>
      <c r="K120" s="138" t="s">
        <v>398</v>
      </c>
      <c r="L120" s="134">
        <f>L118+L119</f>
        <v>0</v>
      </c>
      <c r="M120" s="101"/>
      <c r="N120" s="65">
        <f>IF(DATA!$H$116,L118+J118*IF($L$22&gt;0,DATA!P90,0),0)</f>
        <v>0</v>
      </c>
    </row>
    <row r="121" spans="2:22" ht="21" customHeight="1" thickBot="1">
      <c r="B121" s="23" t="str">
        <f>IF(DATA!$H$116=FALSE,"",IF(AND(D118="",INPUT!D116="",INPUT!D117="",INPUT!F118="",INPUT!D119="",INPUT!D120=""),"",$S$25))</f>
        <v/>
      </c>
      <c r="C121" s="19"/>
      <c r="D121" s="18"/>
      <c r="E121" s="18"/>
      <c r="F121" s="18"/>
      <c r="G121" s="18"/>
      <c r="H121" s="18"/>
      <c r="I121" s="20"/>
      <c r="J121" s="18"/>
      <c r="K121" s="21" t="str">
        <f>IF(DATA!L116="","",INPUT!$S$26)</f>
        <v/>
      </c>
      <c r="L121" s="163" t="s">
        <v>430</v>
      </c>
      <c r="M121" s="54"/>
      <c r="N121" s="54" t="s">
        <v>443</v>
      </c>
      <c r="O121" s="54" t="str">
        <f>IF(AND(J118&gt;0,DATA!$B$116=1),$S$27,"")</f>
        <v/>
      </c>
    </row>
    <row r="122" spans="2:22" ht="21" customHeight="1">
      <c r="B122" s="305">
        <v>17</v>
      </c>
      <c r="C122" s="141" t="s">
        <v>361</v>
      </c>
      <c r="D122" s="177"/>
      <c r="E122" s="178"/>
      <c r="F122" s="178"/>
      <c r="G122" s="178"/>
      <c r="H122" s="179"/>
      <c r="I122" s="136" t="s">
        <v>314</v>
      </c>
      <c r="J122" s="180"/>
      <c r="K122" s="181"/>
      <c r="L122" s="182"/>
      <c r="M122" s="54">
        <f>IF(D124="北海道",1500,IF(D124="沖縄県",1500,IF(DATA!$H$117, $M$10, 0 )))</f>
        <v>0</v>
      </c>
      <c r="N122" s="54" t="s">
        <v>453</v>
      </c>
      <c r="O122" s="54" t="str">
        <f>IF(AND(OR(DATA!$B$117=1,DATA!$D$117=1),J224=0,OR(ISBLANK(D122)=FALSE,ISBLANK(D123)=FALSE,ISBLANK(D124)=FALSE,ISBLANK(F124)=FALSE,ISBLANK(D125)=FALSE,ISBLANK(D126)=FALSE,DATA!$H$117)),$S$27,"")</f>
        <v/>
      </c>
    </row>
    <row r="123" spans="2:22" ht="21" customHeight="1">
      <c r="B123" s="306"/>
      <c r="C123" s="137" t="s">
        <v>384</v>
      </c>
      <c r="D123" s="174"/>
      <c r="E123" s="175"/>
      <c r="F123" s="175"/>
      <c r="G123" s="175"/>
      <c r="H123" s="176"/>
      <c r="I123" s="137" t="s">
        <v>182</v>
      </c>
      <c r="J123" s="216"/>
      <c r="K123" s="217"/>
      <c r="L123" s="218"/>
      <c r="M123" s="54">
        <f>IF(D124="北海道",800,IF(D124="沖縄県",800,IF(DATA!$H$117, $M$11, 0 )))</f>
        <v>0</v>
      </c>
      <c r="N123" s="54" t="s">
        <v>383</v>
      </c>
      <c r="O123" s="54" t="str">
        <f>IF(AND(J124&gt;0,DATA!$H$117=FALSE,OR(D122="",D123="",D124="",F124="",D125="")),$S$28,"")</f>
        <v/>
      </c>
    </row>
    <row r="124" spans="2:22" ht="21" customHeight="1">
      <c r="B124" s="306"/>
      <c r="C124" s="137" t="s">
        <v>151</v>
      </c>
      <c r="D124" s="40"/>
      <c r="E124" s="143" t="s">
        <v>172</v>
      </c>
      <c r="F124" s="168"/>
      <c r="G124" s="169"/>
      <c r="H124" s="170"/>
      <c r="I124" s="137" t="s">
        <v>466</v>
      </c>
      <c r="J124" s="135">
        <v>0</v>
      </c>
      <c r="K124" s="140" t="s">
        <v>454</v>
      </c>
      <c r="L124" s="132">
        <f>DATA!$F$117*INPUT!J124</f>
        <v>0</v>
      </c>
      <c r="M124" s="54"/>
      <c r="N124" s="54" t="s">
        <v>447</v>
      </c>
    </row>
    <row r="125" spans="2:22" ht="21" customHeight="1" thickBot="1">
      <c r="B125" s="306"/>
      <c r="C125" s="137" t="s">
        <v>124</v>
      </c>
      <c r="D125" s="168"/>
      <c r="E125" s="169"/>
      <c r="F125" s="169"/>
      <c r="G125" s="169"/>
      <c r="H125" s="169"/>
      <c r="I125" s="169"/>
      <c r="J125" s="170"/>
      <c r="K125" s="139" t="s">
        <v>99</v>
      </c>
      <c r="L125" s="133">
        <f>IF(L124&gt;=10800,0+M122,IF(N126=0,IF(L124=0,0,700+M123),IF(DATA!$H$117,700+M123,IF($N$25&gt;10800,0+M122,700+M123))))</f>
        <v>0</v>
      </c>
      <c r="M125" s="101"/>
      <c r="N125" s="54" t="s">
        <v>198</v>
      </c>
    </row>
    <row r="126" spans="2:22" ht="21" customHeight="1" thickTop="1" thickBot="1">
      <c r="B126" s="307"/>
      <c r="C126" s="142" t="s">
        <v>324</v>
      </c>
      <c r="D126" s="171"/>
      <c r="E126" s="172"/>
      <c r="F126" s="172"/>
      <c r="G126" s="172"/>
      <c r="H126" s="172"/>
      <c r="I126" s="172"/>
      <c r="J126" s="173"/>
      <c r="K126" s="138" t="s">
        <v>398</v>
      </c>
      <c r="L126" s="134">
        <f>L124+L125</f>
        <v>0</v>
      </c>
      <c r="M126" s="101"/>
      <c r="N126" s="65">
        <f>IF(DATA!$H$117,L124+J124*IF($L$22&gt;0,DATA!P90,0),0)</f>
        <v>0</v>
      </c>
    </row>
    <row r="127" spans="2:22" ht="21" customHeight="1" thickTop="1" thickBot="1">
      <c r="B127" s="45" t="str">
        <f>IF(DATA!$H$117=FALSE,"",IF(AND(D124="",INPUT!D122="",INPUT!D123="",INPUT!F124="",INPUT!D125="",INPUT!D126=""),"",$S$25))</f>
        <v/>
      </c>
      <c r="C127" s="19"/>
      <c r="D127" s="18"/>
      <c r="E127" s="18"/>
      <c r="F127" s="18"/>
      <c r="G127" s="18"/>
      <c r="H127" s="18"/>
      <c r="I127" s="20"/>
      <c r="J127" s="18"/>
      <c r="K127" s="21" t="str">
        <f>IF(DATA!L117="","",INPUT!$S$26)</f>
        <v/>
      </c>
      <c r="L127" s="163" t="s">
        <v>430</v>
      </c>
      <c r="M127" s="54"/>
      <c r="N127" s="54" t="s">
        <v>443</v>
      </c>
      <c r="O127" s="54" t="str">
        <f>IF(AND(J124&gt;0,DATA!$B$117=1),$S$27,"")</f>
        <v/>
      </c>
      <c r="U127" s="203" t="s">
        <v>226</v>
      </c>
      <c r="V127" s="204"/>
    </row>
    <row r="128" spans="2:22" ht="21" customHeight="1" thickBot="1">
      <c r="B128" s="305">
        <v>18</v>
      </c>
      <c r="C128" s="141" t="s">
        <v>361</v>
      </c>
      <c r="D128" s="177"/>
      <c r="E128" s="178"/>
      <c r="F128" s="178"/>
      <c r="G128" s="178"/>
      <c r="H128" s="179"/>
      <c r="I128" s="136" t="s">
        <v>314</v>
      </c>
      <c r="J128" s="180"/>
      <c r="K128" s="181"/>
      <c r="L128" s="182"/>
      <c r="M128" s="54">
        <f>IF(D130="北海道",1500,IF(D130="沖縄県",1500,IF(DATA!$H$118, $M$10, 0 )))</f>
        <v>0</v>
      </c>
      <c r="N128" s="54" t="s">
        <v>453</v>
      </c>
      <c r="O128" s="54" t="str">
        <f>IF(AND(OR(DATA!$B$118=1,DATA!$D$118=1),J230=0,OR(ISBLANK(D128)=FALSE,ISBLANK(D129)=FALSE,ISBLANK(D130)=FALSE,ISBLANK(F130)=FALSE,ISBLANK(D131)=FALSE,ISBLANK(D132)=FALSE,DATA!$H$118)),$S$27,"")</f>
        <v/>
      </c>
      <c r="U128" s="205"/>
      <c r="V128" s="206"/>
    </row>
    <row r="129" spans="2:22" ht="21" customHeight="1" thickTop="1" thickBot="1">
      <c r="B129" s="306"/>
      <c r="C129" s="137" t="s">
        <v>384</v>
      </c>
      <c r="D129" s="174"/>
      <c r="E129" s="175"/>
      <c r="F129" s="175"/>
      <c r="G129" s="175"/>
      <c r="H129" s="176"/>
      <c r="I129" s="137" t="s">
        <v>182</v>
      </c>
      <c r="J129" s="216"/>
      <c r="K129" s="217"/>
      <c r="L129" s="218"/>
      <c r="M129" s="54">
        <f>IF(D130="北海道",800,IF(D130="沖縄県",800,IF(DATA!$H$118, $M$11, 0 )))</f>
        <v>0</v>
      </c>
      <c r="N129" s="54" t="s">
        <v>383</v>
      </c>
      <c r="O129" s="54" t="str">
        <f>IF(AND(J130&gt;0,DATA!$H$118=FALSE,OR(D128="",D129="",D130="",F130="",D131="")),$S$28,"")</f>
        <v/>
      </c>
      <c r="U129" s="66" t="s">
        <v>136</v>
      </c>
      <c r="V129" s="67"/>
    </row>
    <row r="130" spans="2:22" ht="21" customHeight="1" thickTop="1">
      <c r="B130" s="306"/>
      <c r="C130" s="137" t="s">
        <v>151</v>
      </c>
      <c r="D130" s="40"/>
      <c r="E130" s="143" t="s">
        <v>172</v>
      </c>
      <c r="F130" s="168"/>
      <c r="G130" s="169"/>
      <c r="H130" s="170"/>
      <c r="I130" s="137" t="s">
        <v>466</v>
      </c>
      <c r="J130" s="135">
        <v>0</v>
      </c>
      <c r="K130" s="140" t="s">
        <v>454</v>
      </c>
      <c r="L130" s="132">
        <f>DATA!$F$118*INPUT!J130</f>
        <v>0</v>
      </c>
      <c r="M130" s="54"/>
      <c r="N130" s="54" t="s">
        <v>447</v>
      </c>
      <c r="U130" s="219" t="s">
        <v>260</v>
      </c>
      <c r="V130" s="220"/>
    </row>
    <row r="131" spans="2:22" ht="21" customHeight="1" thickBot="1">
      <c r="B131" s="306"/>
      <c r="C131" s="137" t="s">
        <v>124</v>
      </c>
      <c r="D131" s="168"/>
      <c r="E131" s="169"/>
      <c r="F131" s="169"/>
      <c r="G131" s="169"/>
      <c r="H131" s="169"/>
      <c r="I131" s="169"/>
      <c r="J131" s="170"/>
      <c r="K131" s="139" t="s">
        <v>99</v>
      </c>
      <c r="L131" s="133">
        <f>IF(L130&gt;=10800,0+M128,IF(N132=0,IF(L130=0,0,700+M129),IF(DATA!$H$118,700+M129,IF($N$25&gt;10800,0+M128,700+M129))))</f>
        <v>0</v>
      </c>
      <c r="M131" s="101"/>
      <c r="N131" s="54" t="s">
        <v>198</v>
      </c>
      <c r="U131" s="221"/>
      <c r="V131" s="222"/>
    </row>
    <row r="132" spans="2:22" ht="21" customHeight="1" thickTop="1" thickBot="1">
      <c r="B132" s="307"/>
      <c r="C132" s="142" t="s">
        <v>324</v>
      </c>
      <c r="D132" s="171"/>
      <c r="E132" s="172"/>
      <c r="F132" s="172"/>
      <c r="G132" s="172"/>
      <c r="H132" s="172"/>
      <c r="I132" s="172"/>
      <c r="J132" s="173"/>
      <c r="K132" s="138" t="s">
        <v>398</v>
      </c>
      <c r="L132" s="134">
        <f>L130+L131</f>
        <v>0</v>
      </c>
      <c r="M132" s="101"/>
      <c r="N132" s="65">
        <f>IF(DATA!$H$118,L130+J130*IF($L$22&gt;0,DATA!P90,0),0)</f>
        <v>0</v>
      </c>
      <c r="U132" s="188" t="s">
        <v>179</v>
      </c>
      <c r="V132" s="212"/>
    </row>
    <row r="133" spans="2:22" ht="21" customHeight="1" thickBot="1">
      <c r="B133" s="45" t="str">
        <f>IF(DATA!$H$118=FALSE,"",IF(AND(D130="",INPUT!D128="",INPUT!D129="",INPUT!F130="",INPUT!D131="",INPUT!D132=""),"",$S$25))</f>
        <v/>
      </c>
      <c r="C133" s="19"/>
      <c r="D133" s="18"/>
      <c r="E133" s="18"/>
      <c r="F133" s="18"/>
      <c r="G133" s="18"/>
      <c r="H133" s="18"/>
      <c r="I133" s="20"/>
      <c r="J133" s="18"/>
      <c r="K133" s="21" t="str">
        <f>IF(DATA!L118="","",INPUT!$S$26)</f>
        <v/>
      </c>
      <c r="L133" s="163" t="s">
        <v>430</v>
      </c>
      <c r="M133" s="54"/>
      <c r="N133" s="54" t="s">
        <v>443</v>
      </c>
      <c r="O133" s="54" t="str">
        <f>IF(AND(J130&gt;0,DATA!$B$118=1),$S$27,"")</f>
        <v/>
      </c>
      <c r="U133" s="213"/>
      <c r="V133" s="214"/>
    </row>
    <row r="134" spans="2:22" ht="21" customHeight="1" thickTop="1">
      <c r="B134" s="305">
        <v>19</v>
      </c>
      <c r="C134" s="141" t="s">
        <v>361</v>
      </c>
      <c r="D134" s="177"/>
      <c r="E134" s="178"/>
      <c r="F134" s="178"/>
      <c r="G134" s="178"/>
      <c r="H134" s="179"/>
      <c r="I134" s="136" t="s">
        <v>314</v>
      </c>
      <c r="J134" s="180"/>
      <c r="K134" s="181"/>
      <c r="L134" s="182"/>
      <c r="M134" s="54">
        <f>IF(D136="北海道",1500,IF(D136="沖縄県",1500,IF(DATA!$H$119, $M$10, 0 )))</f>
        <v>0</v>
      </c>
      <c r="N134" s="54" t="s">
        <v>453</v>
      </c>
      <c r="O134" s="54" t="str">
        <f>IF(AND(OR(DATA!$B$119=1,DATA!$D$119=1),J236=0,OR(ISBLANK(D134)=FALSE,ISBLANK(D135)=FALSE,ISBLANK(D136)=FALSE,ISBLANK(F136)=FALSE,ISBLANK(D137)=FALSE,ISBLANK(D138)=FALSE,DATA!$H$119)),$S$27,"")</f>
        <v/>
      </c>
      <c r="U134" s="215" t="s">
        <v>385</v>
      </c>
      <c r="V134" s="209"/>
    </row>
    <row r="135" spans="2:22" ht="21" customHeight="1" thickBot="1">
      <c r="B135" s="306"/>
      <c r="C135" s="137" t="s">
        <v>384</v>
      </c>
      <c r="D135" s="174"/>
      <c r="E135" s="175"/>
      <c r="F135" s="175"/>
      <c r="G135" s="175"/>
      <c r="H135" s="176"/>
      <c r="I135" s="137" t="s">
        <v>182</v>
      </c>
      <c r="J135" s="216"/>
      <c r="K135" s="217"/>
      <c r="L135" s="218"/>
      <c r="M135" s="54">
        <f>IF(D136="北海道",800,IF(D136="沖縄県",800,IF(DATA!$H$119, $M$11, 0 )))</f>
        <v>0</v>
      </c>
      <c r="N135" s="54" t="s">
        <v>383</v>
      </c>
      <c r="O135" s="54" t="str">
        <f>IF(AND(J136&gt;0,DATA!$H$119=FALSE,OR(D134="",D135="",D136="",F136="",D137="")),$S$28,"")</f>
        <v/>
      </c>
      <c r="U135" s="210"/>
      <c r="V135" s="211"/>
    </row>
    <row r="136" spans="2:22" ht="21" customHeight="1" thickTop="1">
      <c r="B136" s="306"/>
      <c r="C136" s="137" t="s">
        <v>151</v>
      </c>
      <c r="D136" s="40"/>
      <c r="E136" s="143" t="s">
        <v>172</v>
      </c>
      <c r="F136" s="168"/>
      <c r="G136" s="169"/>
      <c r="H136" s="170"/>
      <c r="I136" s="137" t="s">
        <v>466</v>
      </c>
      <c r="J136" s="135">
        <v>0</v>
      </c>
      <c r="K136" s="140" t="s">
        <v>454</v>
      </c>
      <c r="L136" s="132">
        <f>DATA!$F$119*INPUT!J136</f>
        <v>0</v>
      </c>
      <c r="M136" s="54"/>
      <c r="N136" s="54" t="s">
        <v>447</v>
      </c>
      <c r="U136" s="188" t="s">
        <v>386</v>
      </c>
      <c r="V136" s="200"/>
    </row>
    <row r="137" spans="2:22" ht="21" customHeight="1" thickBot="1">
      <c r="B137" s="306"/>
      <c r="C137" s="137" t="s">
        <v>124</v>
      </c>
      <c r="D137" s="168"/>
      <c r="E137" s="169"/>
      <c r="F137" s="169"/>
      <c r="G137" s="169"/>
      <c r="H137" s="169"/>
      <c r="I137" s="169"/>
      <c r="J137" s="170"/>
      <c r="K137" s="139" t="s">
        <v>99</v>
      </c>
      <c r="L137" s="133">
        <f>IF(L136&gt;=10800,0+M134,IF(N138=0,IF(L136=0,0,700+M135),IF(DATA!$H$119,700+M135,IF($N$25&gt;10800,0+M134,700+M135))))</f>
        <v>0</v>
      </c>
      <c r="M137" s="101"/>
      <c r="N137" s="54" t="s">
        <v>198</v>
      </c>
      <c r="U137" s="201"/>
      <c r="V137" s="202"/>
    </row>
    <row r="138" spans="2:22" ht="21" customHeight="1" thickTop="1" thickBot="1">
      <c r="B138" s="307"/>
      <c r="C138" s="142" t="s">
        <v>324</v>
      </c>
      <c r="D138" s="171"/>
      <c r="E138" s="172"/>
      <c r="F138" s="172"/>
      <c r="G138" s="172"/>
      <c r="H138" s="172"/>
      <c r="I138" s="172"/>
      <c r="J138" s="173"/>
      <c r="K138" s="138" t="s">
        <v>398</v>
      </c>
      <c r="L138" s="134">
        <f>L136+L137</f>
        <v>0</v>
      </c>
      <c r="M138" s="101"/>
      <c r="N138" s="65">
        <f>IF(DATA!$H$119,L136+J136*IF($L$22&gt;0,DATA!P90,0),0)</f>
        <v>0</v>
      </c>
      <c r="U138" s="208" t="s">
        <v>431</v>
      </c>
      <c r="V138" s="209"/>
    </row>
    <row r="139" spans="2:22" ht="21" customHeight="1" thickBot="1">
      <c r="B139" s="45" t="str">
        <f>IF(DATA!$H$119=FALSE,"",IF(AND(D136="",INPUT!D134="",INPUT!D135="",INPUT!F136="",INPUT!D137="",INPUT!D138=""),"",$S$25))</f>
        <v/>
      </c>
      <c r="C139" s="19"/>
      <c r="D139" s="18"/>
      <c r="E139" s="18"/>
      <c r="F139" s="18"/>
      <c r="G139" s="18"/>
      <c r="H139" s="18"/>
      <c r="I139" s="20"/>
      <c r="J139" s="18"/>
      <c r="K139" s="21" t="str">
        <f>IF(DATA!L119="","",INPUT!$S$26)</f>
        <v/>
      </c>
      <c r="L139" s="163" t="s">
        <v>430</v>
      </c>
      <c r="M139" s="54"/>
      <c r="N139" s="54" t="s">
        <v>443</v>
      </c>
      <c r="O139" s="54" t="str">
        <f>IF(AND(J136&gt;0,DATA!$B$119=1),$S$27,"")</f>
        <v/>
      </c>
      <c r="U139" s="210"/>
      <c r="V139" s="211"/>
    </row>
    <row r="140" spans="2:22" ht="21" customHeight="1" thickTop="1">
      <c r="B140" s="305">
        <v>20</v>
      </c>
      <c r="C140" s="141" t="s">
        <v>361</v>
      </c>
      <c r="D140" s="177"/>
      <c r="E140" s="178"/>
      <c r="F140" s="178"/>
      <c r="G140" s="178"/>
      <c r="H140" s="179"/>
      <c r="I140" s="136" t="s">
        <v>314</v>
      </c>
      <c r="J140" s="180"/>
      <c r="K140" s="181"/>
      <c r="L140" s="182"/>
      <c r="M140" s="54">
        <f>IF(D142="北海道",1500,IF(D142="沖縄県",1500,IF(DATA!$H$120, $M$10, 0 )))</f>
        <v>0</v>
      </c>
      <c r="N140" s="54" t="s">
        <v>453</v>
      </c>
      <c r="O140" s="54" t="str">
        <f>IF(AND(OR(DATA!$B$120=1,DATA!$D$120=1),J242=0,OR(ISBLANK(D140)=FALSE,ISBLANK(D141)=FALSE,ISBLANK(D142)=FALSE,ISBLANK(F142)=FALSE,ISBLANK(D143)=FALSE,ISBLANK(D144)=FALSE,DATA!$H$120)),$S$27,"")</f>
        <v/>
      </c>
      <c r="U140" s="188" t="s">
        <v>413</v>
      </c>
      <c r="V140" s="189"/>
    </row>
    <row r="141" spans="2:22" ht="21" customHeight="1" thickBot="1">
      <c r="B141" s="306"/>
      <c r="C141" s="137" t="s">
        <v>384</v>
      </c>
      <c r="D141" s="174"/>
      <c r="E141" s="175"/>
      <c r="F141" s="175"/>
      <c r="G141" s="175"/>
      <c r="H141" s="176"/>
      <c r="I141" s="137" t="s">
        <v>182</v>
      </c>
      <c r="J141" s="216"/>
      <c r="K141" s="217"/>
      <c r="L141" s="218"/>
      <c r="M141" s="54">
        <f>IF(D142="北海道",800,IF(D142="沖縄県",800,IF(DATA!$H$120, $M$11, 0 )))</f>
        <v>0</v>
      </c>
      <c r="N141" s="54" t="s">
        <v>383</v>
      </c>
      <c r="O141" s="54" t="str">
        <f>IF(AND(J142&gt;0,DATA!$H$120=FALSE,OR(D140="",D141="",D142="",F142="",D143="")),$S$28,"")</f>
        <v/>
      </c>
      <c r="U141" s="190"/>
      <c r="V141" s="191"/>
    </row>
    <row r="142" spans="2:22" ht="21" customHeight="1">
      <c r="B142" s="306"/>
      <c r="C142" s="137" t="s">
        <v>151</v>
      </c>
      <c r="D142" s="40"/>
      <c r="E142" s="143" t="s">
        <v>172</v>
      </c>
      <c r="F142" s="168"/>
      <c r="G142" s="169"/>
      <c r="H142" s="170"/>
      <c r="I142" s="137" t="s">
        <v>466</v>
      </c>
      <c r="J142" s="135">
        <v>0</v>
      </c>
      <c r="K142" s="140" t="s">
        <v>454</v>
      </c>
      <c r="L142" s="132">
        <f>DATA!$F$120*INPUT!J142</f>
        <v>0</v>
      </c>
      <c r="M142" s="54"/>
      <c r="N142" s="54" t="s">
        <v>447</v>
      </c>
      <c r="U142" s="184" t="s">
        <v>226</v>
      </c>
      <c r="V142" s="185"/>
    </row>
    <row r="143" spans="2:22" ht="21" customHeight="1" thickBot="1">
      <c r="B143" s="306"/>
      <c r="C143" s="137" t="s">
        <v>124</v>
      </c>
      <c r="D143" s="168"/>
      <c r="E143" s="169"/>
      <c r="F143" s="169"/>
      <c r="G143" s="169"/>
      <c r="H143" s="169"/>
      <c r="I143" s="169"/>
      <c r="J143" s="170"/>
      <c r="K143" s="139" t="s">
        <v>99</v>
      </c>
      <c r="L143" s="133">
        <f>IF(L142&gt;=10800,0+M140,IF(N144=0,IF(L142=0,0,700+M141),IF(DATA!$H$120,700+M141,IF($N$25&gt;10800,0+M140,700+M141))))</f>
        <v>0</v>
      </c>
      <c r="M143" s="101"/>
      <c r="N143" s="54" t="s">
        <v>198</v>
      </c>
      <c r="U143" s="186"/>
      <c r="V143" s="187"/>
    </row>
    <row r="144" spans="2:22" ht="21" customHeight="1" thickTop="1" thickBot="1">
      <c r="B144" s="307"/>
      <c r="C144" s="142" t="s">
        <v>324</v>
      </c>
      <c r="D144" s="171"/>
      <c r="E144" s="172"/>
      <c r="F144" s="172"/>
      <c r="G144" s="172"/>
      <c r="H144" s="172"/>
      <c r="I144" s="172"/>
      <c r="J144" s="173"/>
      <c r="K144" s="138" t="s">
        <v>398</v>
      </c>
      <c r="L144" s="134">
        <f>L142+L143</f>
        <v>0</v>
      </c>
      <c r="M144" s="101"/>
      <c r="N144" s="65">
        <f>IF(DATA!$H$120,L142+J142*IF($L$22&gt;0,DATA!P90,0),0)</f>
        <v>0</v>
      </c>
      <c r="U144"/>
      <c r="V144"/>
    </row>
    <row r="145" spans="2:22" ht="21" customHeight="1" thickBot="1">
      <c r="B145" s="45" t="str">
        <f>IF(DATA!$H$120=FALSE,"",IF(AND(D142="",INPUT!D140="",INPUT!D141="",INPUT!F142="",INPUT!D143="",INPUT!D144=""),"",$S$25))</f>
        <v/>
      </c>
      <c r="C145" s="19"/>
      <c r="D145" s="18"/>
      <c r="E145" s="18"/>
      <c r="F145" s="18"/>
      <c r="G145" s="18"/>
      <c r="H145" s="18"/>
      <c r="I145" s="20"/>
      <c r="J145" s="18"/>
      <c r="K145" s="21" t="str">
        <f>IF(DATA!L120="","",INPUT!$S$26)</f>
        <v/>
      </c>
      <c r="L145" s="163" t="s">
        <v>430</v>
      </c>
      <c r="M145" s="54"/>
      <c r="N145" s="54" t="s">
        <v>443</v>
      </c>
      <c r="O145" s="54" t="str">
        <f>IF(AND(J142&gt;0,DATA!$B$120=1),$S$27,"")</f>
        <v/>
      </c>
      <c r="U145"/>
      <c r="V145"/>
    </row>
    <row r="146" spans="2:22" ht="21" customHeight="1">
      <c r="B146" s="305">
        <v>21</v>
      </c>
      <c r="C146" s="141" t="s">
        <v>361</v>
      </c>
      <c r="D146" s="177"/>
      <c r="E146" s="178"/>
      <c r="F146" s="178"/>
      <c r="G146" s="178"/>
      <c r="H146" s="179"/>
      <c r="I146" s="136" t="s">
        <v>314</v>
      </c>
      <c r="J146" s="180"/>
      <c r="K146" s="181"/>
      <c r="L146" s="182"/>
      <c r="M146" s="54">
        <f>IF(D148="北海道",1500,IF(D148="沖縄県",1500,IF(DATA!$H$121, $M$10, 0 )))</f>
        <v>0</v>
      </c>
      <c r="N146" s="54" t="s">
        <v>453</v>
      </c>
      <c r="O146" s="54" t="str">
        <f>IF(AND(OR(DATA!$B$121=1,DATA!$D$121=1),J248=0,OR(ISBLANK(D146)=FALSE,ISBLANK(D147)=FALSE,ISBLANK(D148)=FALSE,ISBLANK(F148)=FALSE,ISBLANK(D149)=FALSE,ISBLANK(D150)=FALSE,DATA!$H$121)),$S$27,"")</f>
        <v/>
      </c>
      <c r="U146" s="183"/>
      <c r="V146" s="183"/>
    </row>
    <row r="147" spans="2:22" ht="21" customHeight="1">
      <c r="B147" s="306"/>
      <c r="C147" s="137" t="s">
        <v>384</v>
      </c>
      <c r="D147" s="174"/>
      <c r="E147" s="175"/>
      <c r="F147" s="175"/>
      <c r="G147" s="175"/>
      <c r="H147" s="176"/>
      <c r="I147" s="137" t="s">
        <v>182</v>
      </c>
      <c r="J147" s="216"/>
      <c r="K147" s="217"/>
      <c r="L147" s="218"/>
      <c r="M147" s="54">
        <f>IF(D148="北海道",800,IF(D148="沖縄県",800,IF(DATA!$H$121, $M$11, 0 )))</f>
        <v>0</v>
      </c>
      <c r="N147" s="54" t="s">
        <v>383</v>
      </c>
      <c r="O147" s="54" t="str">
        <f>IF(AND(J148&gt;0,DATA!$H$121=FALSE,OR(D146="",D147="",D148="",F148="",D149="")),$S$28,"")</f>
        <v/>
      </c>
      <c r="U147"/>
      <c r="V147"/>
    </row>
    <row r="148" spans="2:22" ht="21" customHeight="1">
      <c r="B148" s="306"/>
      <c r="C148" s="137" t="s">
        <v>151</v>
      </c>
      <c r="D148" s="40"/>
      <c r="E148" s="143" t="s">
        <v>172</v>
      </c>
      <c r="F148" s="168"/>
      <c r="G148" s="169"/>
      <c r="H148" s="170"/>
      <c r="I148" s="137" t="s">
        <v>466</v>
      </c>
      <c r="J148" s="135">
        <v>0</v>
      </c>
      <c r="K148" s="140" t="s">
        <v>454</v>
      </c>
      <c r="L148" s="132">
        <f>DATA!$F$121*INPUT!J148</f>
        <v>0</v>
      </c>
      <c r="M148" s="54"/>
      <c r="N148" s="54" t="s">
        <v>447</v>
      </c>
      <c r="U148"/>
      <c r="V148"/>
    </row>
    <row r="149" spans="2:22" ht="21" customHeight="1" thickBot="1">
      <c r="B149" s="306"/>
      <c r="C149" s="137" t="s">
        <v>124</v>
      </c>
      <c r="D149" s="168"/>
      <c r="E149" s="169"/>
      <c r="F149" s="169"/>
      <c r="G149" s="169"/>
      <c r="H149" s="169"/>
      <c r="I149" s="169"/>
      <c r="J149" s="170"/>
      <c r="K149" s="139" t="s">
        <v>99</v>
      </c>
      <c r="L149" s="133">
        <f>IF(L148&gt;=10800,0+M146,IF(N150=0,IF(L148=0,0,700+M147),IF(DATA!$H$121,700+M147,IF($N$25&gt;10800,0+M146,700+M147))))</f>
        <v>0</v>
      </c>
      <c r="M149" s="101"/>
      <c r="N149" s="54" t="s">
        <v>198</v>
      </c>
    </row>
    <row r="150" spans="2:22" ht="21" customHeight="1" thickTop="1" thickBot="1">
      <c r="B150" s="307"/>
      <c r="C150" s="142" t="s">
        <v>324</v>
      </c>
      <c r="D150" s="171"/>
      <c r="E150" s="172"/>
      <c r="F150" s="172"/>
      <c r="G150" s="172"/>
      <c r="H150" s="172"/>
      <c r="I150" s="172"/>
      <c r="J150" s="173"/>
      <c r="K150" s="138" t="s">
        <v>398</v>
      </c>
      <c r="L150" s="134">
        <f>L148+L149</f>
        <v>0</v>
      </c>
      <c r="M150" s="101"/>
      <c r="N150" s="65">
        <f>IF(DATA!$H$121,L148+J148*IF($L$22&gt;0,DATA!P90,0),0)</f>
        <v>0</v>
      </c>
    </row>
    <row r="151" spans="2:22" ht="21" customHeight="1" thickBot="1">
      <c r="B151" s="45" t="str">
        <f>IF(DATA!$H$121=FALSE,"",IF(AND(D148="",INPUT!D146="",INPUT!D147="",INPUT!F148="",INPUT!D149="",INPUT!D150=""),"",$S$25))</f>
        <v/>
      </c>
      <c r="C151" s="19"/>
      <c r="D151" s="18"/>
      <c r="E151" s="18"/>
      <c r="F151" s="18"/>
      <c r="G151" s="18"/>
      <c r="H151" s="18"/>
      <c r="I151" s="20"/>
      <c r="J151" s="18"/>
      <c r="K151" s="21" t="str">
        <f>IF(DATA!L121="","",INPUT!$S$26)</f>
        <v/>
      </c>
      <c r="L151" s="163" t="s">
        <v>430</v>
      </c>
      <c r="M151" s="54"/>
      <c r="N151" s="54" t="s">
        <v>443</v>
      </c>
      <c r="O151" s="54" t="str">
        <f>IF(AND(J148&gt;0,DATA!$B$121=1),$S$27,"")</f>
        <v/>
      </c>
    </row>
    <row r="152" spans="2:22" ht="21" customHeight="1">
      <c r="B152" s="305">
        <v>22</v>
      </c>
      <c r="C152" s="141" t="s">
        <v>361</v>
      </c>
      <c r="D152" s="177"/>
      <c r="E152" s="178"/>
      <c r="F152" s="178"/>
      <c r="G152" s="178"/>
      <c r="H152" s="179"/>
      <c r="I152" s="136" t="s">
        <v>314</v>
      </c>
      <c r="J152" s="180"/>
      <c r="K152" s="181"/>
      <c r="L152" s="182"/>
      <c r="M152" s="54">
        <f>IF(D154="北海道",1500,IF(D154="沖縄県",1500,IF(DATA!$H$122, $M$10, 0 )))</f>
        <v>0</v>
      </c>
      <c r="N152" s="54" t="s">
        <v>453</v>
      </c>
      <c r="O152" s="54" t="str">
        <f>IF(AND(OR(DATA!$B$122=1,DATA!$D$122=1),J254=0,OR(ISBLANK(D152)=FALSE,ISBLANK(D153)=FALSE,ISBLANK(D154)=FALSE,ISBLANK(F154)=FALSE,ISBLANK(D155)=FALSE,ISBLANK(D156)=FALSE,DATA!$H$122)),$S$27,"")</f>
        <v/>
      </c>
    </row>
    <row r="153" spans="2:22" ht="21" customHeight="1">
      <c r="B153" s="306"/>
      <c r="C153" s="137" t="s">
        <v>384</v>
      </c>
      <c r="D153" s="174"/>
      <c r="E153" s="175"/>
      <c r="F153" s="175"/>
      <c r="G153" s="175"/>
      <c r="H153" s="176"/>
      <c r="I153" s="137" t="s">
        <v>182</v>
      </c>
      <c r="J153" s="216"/>
      <c r="K153" s="217"/>
      <c r="L153" s="218"/>
      <c r="M153" s="54">
        <f>IF(D154="北海道",800,IF(D154="沖縄県",800,IF(DATA!$H$122, $M$11, 0 )))</f>
        <v>0</v>
      </c>
      <c r="N153" s="54" t="s">
        <v>383</v>
      </c>
      <c r="O153" s="54" t="str">
        <f>IF(AND(J154&gt;0,DATA!$H$122=FALSE,OR(D152="",D153="",D154="",F154="",D155="")),$S$28,"")</f>
        <v/>
      </c>
    </row>
    <row r="154" spans="2:22" ht="21" customHeight="1">
      <c r="B154" s="306"/>
      <c r="C154" s="137" t="s">
        <v>151</v>
      </c>
      <c r="D154" s="40"/>
      <c r="E154" s="143" t="s">
        <v>172</v>
      </c>
      <c r="F154" s="168"/>
      <c r="G154" s="169"/>
      <c r="H154" s="170"/>
      <c r="I154" s="137" t="s">
        <v>466</v>
      </c>
      <c r="J154" s="135">
        <v>0</v>
      </c>
      <c r="K154" s="140" t="s">
        <v>454</v>
      </c>
      <c r="L154" s="132">
        <f>DATA!$F$122*INPUT!J154</f>
        <v>0</v>
      </c>
      <c r="M154" s="54"/>
      <c r="N154" s="54" t="s">
        <v>447</v>
      </c>
    </row>
    <row r="155" spans="2:22" ht="21" customHeight="1" thickBot="1">
      <c r="B155" s="306"/>
      <c r="C155" s="137" t="s">
        <v>124</v>
      </c>
      <c r="D155" s="168"/>
      <c r="E155" s="169"/>
      <c r="F155" s="169"/>
      <c r="G155" s="169"/>
      <c r="H155" s="169"/>
      <c r="I155" s="169"/>
      <c r="J155" s="170"/>
      <c r="K155" s="139" t="s">
        <v>99</v>
      </c>
      <c r="L155" s="133">
        <f>IF(L154&gt;=10800,0+M152,IF(N156=0,IF(L154=0,0,700+M153),IF(DATA!$H$122,700+M153,IF($N$25&gt;10800,0+M152,700+M153))))</f>
        <v>0</v>
      </c>
      <c r="M155" s="101"/>
      <c r="N155" s="54" t="s">
        <v>198</v>
      </c>
    </row>
    <row r="156" spans="2:22" ht="21" customHeight="1" thickTop="1" thickBot="1">
      <c r="B156" s="307"/>
      <c r="C156" s="142" t="s">
        <v>324</v>
      </c>
      <c r="D156" s="171"/>
      <c r="E156" s="172"/>
      <c r="F156" s="172"/>
      <c r="G156" s="172"/>
      <c r="H156" s="172"/>
      <c r="I156" s="172"/>
      <c r="J156" s="173"/>
      <c r="K156" s="138" t="s">
        <v>398</v>
      </c>
      <c r="L156" s="134">
        <f>L154+L155</f>
        <v>0</v>
      </c>
      <c r="M156" s="101"/>
      <c r="N156" s="65">
        <f>IF(DATA!$H$122,L154+J154*IF($L$22&gt;0,DATA!P90,0),0)</f>
        <v>0</v>
      </c>
    </row>
    <row r="157" spans="2:22" ht="21" customHeight="1" thickBot="1">
      <c r="B157" s="45" t="str">
        <f>IF(DATA!$H$122=FALSE,"",IF(AND(D154="",INPUT!D152="",INPUT!D153="",INPUT!F154="",INPUT!D155="",INPUT!D156=""),"",$S$25))</f>
        <v/>
      </c>
      <c r="C157" s="19"/>
      <c r="D157" s="18"/>
      <c r="E157" s="18"/>
      <c r="F157" s="18"/>
      <c r="G157" s="18"/>
      <c r="H157" s="18"/>
      <c r="I157" s="20"/>
      <c r="J157" s="18"/>
      <c r="K157" s="21" t="str">
        <f>IF(DATA!L122="","",INPUT!$S$26)</f>
        <v/>
      </c>
      <c r="L157" s="163" t="s">
        <v>430</v>
      </c>
      <c r="M157" s="54"/>
      <c r="N157" s="54" t="s">
        <v>443</v>
      </c>
      <c r="O157" s="54" t="str">
        <f>IF(AND(J154&gt;0,DATA!$B$122=1),$S$27,"")</f>
        <v/>
      </c>
    </row>
    <row r="158" spans="2:22" ht="21" customHeight="1">
      <c r="B158" s="305">
        <v>23</v>
      </c>
      <c r="C158" s="141" t="s">
        <v>361</v>
      </c>
      <c r="D158" s="177"/>
      <c r="E158" s="178"/>
      <c r="F158" s="178"/>
      <c r="G158" s="178"/>
      <c r="H158" s="179"/>
      <c r="I158" s="136" t="s">
        <v>314</v>
      </c>
      <c r="J158" s="180"/>
      <c r="K158" s="181"/>
      <c r="L158" s="182"/>
      <c r="M158" s="54">
        <f>IF(D160="北海道",1500,IF(D160="沖縄県",1500,IF(DATA!$H$123, $M$10, 0 )))</f>
        <v>0</v>
      </c>
      <c r="N158" s="54" t="s">
        <v>453</v>
      </c>
      <c r="O158" s="54" t="str">
        <f>IF(AND(OR(DATA!$B$123=1,DATA!$D$123=1),J260=0,OR(ISBLANK(D158)=FALSE,ISBLANK(D159)=FALSE,ISBLANK(D160)=FALSE,ISBLANK(F160)=FALSE,ISBLANK(D161)=FALSE,ISBLANK(D162)=FALSE,DATA!$H$123)),$S$27,"")</f>
        <v/>
      </c>
    </row>
    <row r="159" spans="2:22" ht="21" customHeight="1">
      <c r="B159" s="306"/>
      <c r="C159" s="137" t="s">
        <v>384</v>
      </c>
      <c r="D159" s="174"/>
      <c r="E159" s="175"/>
      <c r="F159" s="175"/>
      <c r="G159" s="175"/>
      <c r="H159" s="176"/>
      <c r="I159" s="137" t="s">
        <v>182</v>
      </c>
      <c r="J159" s="216"/>
      <c r="K159" s="217"/>
      <c r="L159" s="218"/>
      <c r="M159" s="54">
        <f>IF(D160="北海道",800,IF(D160="沖縄県",800,IF(DATA!$H$123, $M$11, 0 )))</f>
        <v>0</v>
      </c>
      <c r="N159" s="54" t="s">
        <v>383</v>
      </c>
      <c r="O159" s="54" t="str">
        <f>IF(AND(J160&gt;0,DATA!$H$123=FALSE,OR(D158="",D159="",D160="",F160="",D161="")),$S$28,"")</f>
        <v/>
      </c>
    </row>
    <row r="160" spans="2:22" ht="21" customHeight="1">
      <c r="B160" s="306"/>
      <c r="C160" s="137" t="s">
        <v>151</v>
      </c>
      <c r="D160" s="40"/>
      <c r="E160" s="143" t="s">
        <v>172</v>
      </c>
      <c r="F160" s="168"/>
      <c r="G160" s="169"/>
      <c r="H160" s="170"/>
      <c r="I160" s="137" t="s">
        <v>466</v>
      </c>
      <c r="J160" s="135">
        <v>0</v>
      </c>
      <c r="K160" s="140" t="s">
        <v>454</v>
      </c>
      <c r="L160" s="132">
        <f>DATA!$F$123*INPUT!J160</f>
        <v>0</v>
      </c>
      <c r="M160" s="54"/>
      <c r="N160" s="54" t="s">
        <v>447</v>
      </c>
    </row>
    <row r="161" spans="2:15" ht="21" customHeight="1" thickBot="1">
      <c r="B161" s="306"/>
      <c r="C161" s="137" t="s">
        <v>124</v>
      </c>
      <c r="D161" s="168"/>
      <c r="E161" s="169"/>
      <c r="F161" s="169"/>
      <c r="G161" s="169"/>
      <c r="H161" s="169"/>
      <c r="I161" s="169"/>
      <c r="J161" s="170"/>
      <c r="K161" s="139" t="s">
        <v>99</v>
      </c>
      <c r="L161" s="133">
        <f>IF(L160&gt;=10800,0+M158,IF(N162=0,IF(L160=0,0,700+M159),IF(DATA!$H$123,700+M159,IF($N$25&gt;10800,0+M158,700+M159))))</f>
        <v>0</v>
      </c>
      <c r="M161" s="101"/>
      <c r="N161" s="54" t="s">
        <v>198</v>
      </c>
    </row>
    <row r="162" spans="2:15" ht="21" customHeight="1" thickTop="1" thickBot="1">
      <c r="B162" s="307"/>
      <c r="C162" s="142" t="s">
        <v>324</v>
      </c>
      <c r="D162" s="171"/>
      <c r="E162" s="172"/>
      <c r="F162" s="172"/>
      <c r="G162" s="172"/>
      <c r="H162" s="172"/>
      <c r="I162" s="172"/>
      <c r="J162" s="173"/>
      <c r="K162" s="138" t="s">
        <v>398</v>
      </c>
      <c r="L162" s="134">
        <f>L160+L161</f>
        <v>0</v>
      </c>
      <c r="M162" s="101"/>
      <c r="N162" s="65">
        <f>IF(DATA!$H$123,L160+J160*IF($L$22&gt;0,DATA!P90,0),0)</f>
        <v>0</v>
      </c>
    </row>
    <row r="163" spans="2:15" ht="21" customHeight="1" thickBot="1">
      <c r="B163" s="45" t="str">
        <f>IF(DATA!$H$123=FALSE,"",IF(AND(D160="",INPUT!D158="",INPUT!D159="",INPUT!F160="",INPUT!D161="",INPUT!D162=""),"",$S$25))</f>
        <v/>
      </c>
      <c r="C163" s="19"/>
      <c r="D163" s="18"/>
      <c r="E163" s="18"/>
      <c r="F163" s="18"/>
      <c r="G163" s="18"/>
      <c r="H163" s="18"/>
      <c r="I163" s="20"/>
      <c r="J163" s="18"/>
      <c r="K163" s="21" t="str">
        <f>IF(DATA!L123="","",INPUT!$S$26)</f>
        <v/>
      </c>
      <c r="L163" s="163" t="s">
        <v>430</v>
      </c>
      <c r="M163" s="54"/>
      <c r="N163" s="54" t="s">
        <v>443</v>
      </c>
      <c r="O163" s="54" t="str">
        <f>IF(AND(J160&gt;0,DATA!$B$123=1),$S$27,"")</f>
        <v/>
      </c>
    </row>
    <row r="164" spans="2:15" ht="21" customHeight="1">
      <c r="B164" s="305">
        <v>24</v>
      </c>
      <c r="C164" s="141" t="s">
        <v>361</v>
      </c>
      <c r="D164" s="177"/>
      <c r="E164" s="178"/>
      <c r="F164" s="178"/>
      <c r="G164" s="178"/>
      <c r="H164" s="179"/>
      <c r="I164" s="136" t="s">
        <v>314</v>
      </c>
      <c r="J164" s="180"/>
      <c r="K164" s="181"/>
      <c r="L164" s="182"/>
      <c r="M164" s="54">
        <f>IF(D166="北海道",1500,IF(D166="沖縄県",1500,IF(DATA!$H$124, $M$10, 0 )))</f>
        <v>0</v>
      </c>
      <c r="N164" s="54" t="s">
        <v>453</v>
      </c>
      <c r="O164" s="54" t="str">
        <f>IF(AND(OR(DATA!$B$124=1,DATA!$D$124=1),J266=0,OR(ISBLANK(D164)=FALSE,ISBLANK(D165)=FALSE,ISBLANK(D166)=FALSE,ISBLANK(F166)=FALSE,ISBLANK(D167)=FALSE,ISBLANK(D168)=FALSE,DATA!$H$124)),$S$27,"")</f>
        <v/>
      </c>
    </row>
    <row r="165" spans="2:15" ht="21" customHeight="1">
      <c r="B165" s="306"/>
      <c r="C165" s="137" t="s">
        <v>384</v>
      </c>
      <c r="D165" s="174"/>
      <c r="E165" s="175"/>
      <c r="F165" s="175"/>
      <c r="G165" s="175"/>
      <c r="H165" s="176"/>
      <c r="I165" s="137" t="s">
        <v>182</v>
      </c>
      <c r="J165" s="216"/>
      <c r="K165" s="217"/>
      <c r="L165" s="218"/>
      <c r="M165" s="54">
        <f>IF(D166="北海道",800,IF(D166="沖縄県",800,IF(DATA!$H$124, $M$11, 0 )))</f>
        <v>0</v>
      </c>
      <c r="N165" s="54" t="s">
        <v>383</v>
      </c>
      <c r="O165" s="54" t="str">
        <f>IF(AND(J166&gt;0,DATA!$H$124=FALSE,OR(D164="",D165="",D166="",F166="",D167="")),$S$28,"")</f>
        <v/>
      </c>
    </row>
    <row r="166" spans="2:15" ht="21" customHeight="1">
      <c r="B166" s="306"/>
      <c r="C166" s="137" t="s">
        <v>151</v>
      </c>
      <c r="D166" s="40"/>
      <c r="E166" s="143" t="s">
        <v>172</v>
      </c>
      <c r="F166" s="168"/>
      <c r="G166" s="169"/>
      <c r="H166" s="170"/>
      <c r="I166" s="137" t="s">
        <v>466</v>
      </c>
      <c r="J166" s="135">
        <v>0</v>
      </c>
      <c r="K166" s="140" t="s">
        <v>454</v>
      </c>
      <c r="L166" s="132">
        <f>DATA!$F$124*INPUT!J166</f>
        <v>0</v>
      </c>
      <c r="M166" s="54"/>
      <c r="N166" s="54" t="s">
        <v>447</v>
      </c>
    </row>
    <row r="167" spans="2:15" ht="21" customHeight="1" thickBot="1">
      <c r="B167" s="306"/>
      <c r="C167" s="137" t="s">
        <v>124</v>
      </c>
      <c r="D167" s="168"/>
      <c r="E167" s="169"/>
      <c r="F167" s="169"/>
      <c r="G167" s="169"/>
      <c r="H167" s="169"/>
      <c r="I167" s="169"/>
      <c r="J167" s="170"/>
      <c r="K167" s="139" t="s">
        <v>99</v>
      </c>
      <c r="L167" s="133">
        <f>IF(L166&gt;=10800,0+M164,IF(N168=0,IF(L166=0,0,700+M165),IF(DATA!$H$124,700+M165,IF($N$25&gt;10800,0+M164,700+M165))))</f>
        <v>0</v>
      </c>
      <c r="M167" s="101"/>
      <c r="N167" s="54" t="s">
        <v>198</v>
      </c>
    </row>
    <row r="168" spans="2:15" ht="21" customHeight="1" thickTop="1" thickBot="1">
      <c r="B168" s="307"/>
      <c r="C168" s="142" t="s">
        <v>324</v>
      </c>
      <c r="D168" s="171"/>
      <c r="E168" s="172"/>
      <c r="F168" s="172"/>
      <c r="G168" s="172"/>
      <c r="H168" s="172"/>
      <c r="I168" s="172"/>
      <c r="J168" s="173"/>
      <c r="K168" s="138" t="s">
        <v>398</v>
      </c>
      <c r="L168" s="134">
        <f>L166+L167</f>
        <v>0</v>
      </c>
      <c r="M168" s="101"/>
      <c r="N168" s="65">
        <f>IF(DATA!$H$124,L166+J166*IF($L$22&gt;0,DATA!P90,0),0)</f>
        <v>0</v>
      </c>
    </row>
    <row r="169" spans="2:15" ht="21" customHeight="1" thickBot="1">
      <c r="B169" s="45" t="str">
        <f>IF(DATA!$H$124=FALSE,"",IF(AND(D166="",INPUT!D164="",INPUT!D165="",INPUT!F166="",INPUT!D167="",INPUT!D168=""),"",$S$25))</f>
        <v/>
      </c>
      <c r="C169" s="19"/>
      <c r="D169" s="18"/>
      <c r="E169" s="18"/>
      <c r="F169" s="18"/>
      <c r="G169" s="18"/>
      <c r="H169" s="18"/>
      <c r="I169" s="20"/>
      <c r="J169" s="18"/>
      <c r="K169" s="21" t="str">
        <f>IF(DATA!L124="","",INPUT!$S$26)</f>
        <v/>
      </c>
      <c r="L169" s="163" t="s">
        <v>430</v>
      </c>
      <c r="M169" s="54"/>
      <c r="N169" s="54" t="s">
        <v>443</v>
      </c>
      <c r="O169" s="54" t="str">
        <f>IF(AND(J166&gt;0,DATA!$B$124=1),$S$27,"")</f>
        <v/>
      </c>
    </row>
    <row r="170" spans="2:15" ht="21" customHeight="1">
      <c r="B170" s="305">
        <v>25</v>
      </c>
      <c r="C170" s="141" t="s">
        <v>361</v>
      </c>
      <c r="D170" s="177"/>
      <c r="E170" s="178"/>
      <c r="F170" s="178"/>
      <c r="G170" s="178"/>
      <c r="H170" s="179"/>
      <c r="I170" s="136" t="s">
        <v>314</v>
      </c>
      <c r="J170" s="180"/>
      <c r="K170" s="181"/>
      <c r="L170" s="182"/>
      <c r="M170" s="54">
        <f>IF(D172="北海道",1500,IF(D172="沖縄県",1500,IF(DATA!$H$125, $M$10, 0 )))</f>
        <v>0</v>
      </c>
      <c r="N170" s="54" t="s">
        <v>453</v>
      </c>
      <c r="O170" s="54" t="str">
        <f>IF(AND(OR(DATA!$B$125=1,DATA!$D$125=1),J272=0,OR(ISBLANK(D170)=FALSE,ISBLANK(D171)=FALSE,ISBLANK(D172)=FALSE,ISBLANK(F172)=FALSE,ISBLANK(D173)=FALSE,ISBLANK(D174)=FALSE,DATA!$H$125)),$S$27,"")</f>
        <v/>
      </c>
    </row>
    <row r="171" spans="2:15" ht="21" customHeight="1">
      <c r="B171" s="306"/>
      <c r="C171" s="137" t="s">
        <v>384</v>
      </c>
      <c r="D171" s="174"/>
      <c r="E171" s="175"/>
      <c r="F171" s="175"/>
      <c r="G171" s="175"/>
      <c r="H171" s="176"/>
      <c r="I171" s="137" t="s">
        <v>182</v>
      </c>
      <c r="J171" s="216"/>
      <c r="K171" s="217"/>
      <c r="L171" s="218"/>
      <c r="M171" s="54">
        <f>IF(D172="北海道",800,IF(D172="沖縄県",800,IF(DATA!$H$125, $M$11, 0 )))</f>
        <v>0</v>
      </c>
      <c r="N171" s="54" t="s">
        <v>383</v>
      </c>
      <c r="O171" s="54" t="str">
        <f>IF(AND(J172&gt;0,DATA!$H$125=FALSE,OR(D170="",D171="",D172="",F172="",D173="")),$S$28,"")</f>
        <v/>
      </c>
    </row>
    <row r="172" spans="2:15" ht="21" customHeight="1">
      <c r="B172" s="306"/>
      <c r="C172" s="137" t="s">
        <v>151</v>
      </c>
      <c r="D172" s="40"/>
      <c r="E172" s="143" t="s">
        <v>172</v>
      </c>
      <c r="F172" s="168"/>
      <c r="G172" s="169"/>
      <c r="H172" s="170"/>
      <c r="I172" s="137" t="s">
        <v>466</v>
      </c>
      <c r="J172" s="135">
        <v>0</v>
      </c>
      <c r="K172" s="140" t="s">
        <v>454</v>
      </c>
      <c r="L172" s="132">
        <f>DATA!$F$125*INPUT!J172</f>
        <v>0</v>
      </c>
      <c r="M172" s="54"/>
      <c r="N172" s="54" t="s">
        <v>447</v>
      </c>
    </row>
    <row r="173" spans="2:15" ht="21" customHeight="1" thickBot="1">
      <c r="B173" s="306"/>
      <c r="C173" s="137" t="s">
        <v>124</v>
      </c>
      <c r="D173" s="168"/>
      <c r="E173" s="169"/>
      <c r="F173" s="169"/>
      <c r="G173" s="169"/>
      <c r="H173" s="169"/>
      <c r="I173" s="169"/>
      <c r="J173" s="170"/>
      <c r="K173" s="139" t="s">
        <v>99</v>
      </c>
      <c r="L173" s="133">
        <f>IF(L172&gt;=10800,0+M170,IF(N174=0,IF(L172=0,0,700+M171),IF(DATA!$H$125,700+M171,IF($N$25&gt;10800,0+M170,700+M171))))</f>
        <v>0</v>
      </c>
      <c r="M173" s="101"/>
      <c r="N173" s="54" t="s">
        <v>198</v>
      </c>
    </row>
    <row r="174" spans="2:15" ht="21" customHeight="1" thickTop="1" thickBot="1">
      <c r="B174" s="307"/>
      <c r="C174" s="142" t="s">
        <v>324</v>
      </c>
      <c r="D174" s="171"/>
      <c r="E174" s="172"/>
      <c r="F174" s="172"/>
      <c r="G174" s="172"/>
      <c r="H174" s="172"/>
      <c r="I174" s="172"/>
      <c r="J174" s="173"/>
      <c r="K174" s="138" t="s">
        <v>398</v>
      </c>
      <c r="L174" s="134">
        <f>L172+L173</f>
        <v>0</v>
      </c>
      <c r="M174" s="101"/>
      <c r="N174" s="65">
        <f>IF(DATA!$H$125,L172+J172*IF($L$22&gt;0,DATA!P90,0),0)</f>
        <v>0</v>
      </c>
    </row>
    <row r="175" spans="2:15" ht="21" customHeight="1" thickBot="1">
      <c r="B175" s="45" t="str">
        <f>IF(DATA!$H$125=FALSE,"",IF(AND(D172="",INPUT!D170="",INPUT!D171="",INPUT!F172="",INPUT!D173="",INPUT!D174=""),"",$S$25))</f>
        <v/>
      </c>
      <c r="C175" s="19"/>
      <c r="D175" s="18"/>
      <c r="E175" s="18"/>
      <c r="F175" s="18"/>
      <c r="G175" s="18"/>
      <c r="H175" s="18"/>
      <c r="I175" s="20"/>
      <c r="J175" s="18"/>
      <c r="K175" s="21" t="str">
        <f>IF(DATA!L125="","",INPUT!$S$26)</f>
        <v/>
      </c>
      <c r="L175" s="163" t="s">
        <v>430</v>
      </c>
      <c r="M175" s="54"/>
      <c r="N175" s="54" t="s">
        <v>443</v>
      </c>
      <c r="O175" s="54" t="str">
        <f>IF(AND(J172&gt;0,DATA!$B$125=1),$S$27,"")</f>
        <v/>
      </c>
    </row>
    <row r="176" spans="2:15" ht="21" customHeight="1">
      <c r="B176" s="305">
        <v>26</v>
      </c>
      <c r="C176" s="141" t="s">
        <v>361</v>
      </c>
      <c r="D176" s="177"/>
      <c r="E176" s="178"/>
      <c r="F176" s="178"/>
      <c r="G176" s="178"/>
      <c r="H176" s="179"/>
      <c r="I176" s="136" t="s">
        <v>314</v>
      </c>
      <c r="J176" s="180"/>
      <c r="K176" s="181"/>
      <c r="L176" s="182"/>
      <c r="M176" s="54">
        <f>IF(D178="北海道",1500,IF(D178="沖縄県",1500,IF(DATA!$H$126, $M$10, 0 )))</f>
        <v>0</v>
      </c>
      <c r="N176" s="54" t="s">
        <v>453</v>
      </c>
      <c r="O176" s="54" t="str">
        <f>IF(AND(OR(DATA!$B$126=1,DATA!$D$126=1),J278=0,OR(ISBLANK(D176)=FALSE,ISBLANK(D177)=FALSE,ISBLANK(D178)=FALSE,ISBLANK(F178)=FALSE,ISBLANK(D179)=FALSE,ISBLANK(D180)=FALSE,DATA!$H$126)),$S$27,"")</f>
        <v/>
      </c>
    </row>
    <row r="177" spans="2:15" ht="21" customHeight="1">
      <c r="B177" s="306"/>
      <c r="C177" s="137" t="s">
        <v>384</v>
      </c>
      <c r="D177" s="174"/>
      <c r="E177" s="175"/>
      <c r="F177" s="175"/>
      <c r="G177" s="175"/>
      <c r="H177" s="176"/>
      <c r="I177" s="137" t="s">
        <v>182</v>
      </c>
      <c r="J177" s="216"/>
      <c r="K177" s="217"/>
      <c r="L177" s="218"/>
      <c r="M177" s="54">
        <f>IF(D178="北海道",800,IF(D178="沖縄県",800,IF(DATA!$H$126, $M$11, 0 )))</f>
        <v>0</v>
      </c>
      <c r="N177" s="54" t="s">
        <v>383</v>
      </c>
      <c r="O177" s="54" t="str">
        <f>IF(AND(J178&gt;0,DATA!$H$126=FALSE,OR(D176="",D177="",D178="",F178="",D179="")),$S$28,"")</f>
        <v/>
      </c>
    </row>
    <row r="178" spans="2:15" ht="21" customHeight="1">
      <c r="B178" s="306"/>
      <c r="C178" s="137" t="s">
        <v>151</v>
      </c>
      <c r="D178" s="40"/>
      <c r="E178" s="143" t="s">
        <v>172</v>
      </c>
      <c r="F178" s="168"/>
      <c r="G178" s="169"/>
      <c r="H178" s="170"/>
      <c r="I178" s="137" t="s">
        <v>466</v>
      </c>
      <c r="J178" s="135">
        <v>0</v>
      </c>
      <c r="K178" s="140" t="s">
        <v>454</v>
      </c>
      <c r="L178" s="132">
        <f>DATA!$F$126*INPUT!J178</f>
        <v>0</v>
      </c>
      <c r="M178" s="54"/>
      <c r="N178" s="54" t="s">
        <v>447</v>
      </c>
    </row>
    <row r="179" spans="2:15" ht="21" customHeight="1" thickBot="1">
      <c r="B179" s="306"/>
      <c r="C179" s="137" t="s">
        <v>124</v>
      </c>
      <c r="D179" s="168"/>
      <c r="E179" s="169"/>
      <c r="F179" s="169"/>
      <c r="G179" s="169"/>
      <c r="H179" s="169"/>
      <c r="I179" s="169"/>
      <c r="J179" s="170"/>
      <c r="K179" s="139" t="s">
        <v>99</v>
      </c>
      <c r="L179" s="133">
        <f>IF(L178&gt;=10800,0+M176,IF(N180=0,IF(L178=0,0,700+M177),IF(DATA!$H$126,700+M177,IF($N$25&gt;10800,0+M176,700+M177))))</f>
        <v>0</v>
      </c>
      <c r="M179" s="101"/>
      <c r="N179" s="54" t="s">
        <v>198</v>
      </c>
    </row>
    <row r="180" spans="2:15" ht="21" customHeight="1" thickTop="1" thickBot="1">
      <c r="B180" s="307"/>
      <c r="C180" s="142" t="s">
        <v>324</v>
      </c>
      <c r="D180" s="171"/>
      <c r="E180" s="172"/>
      <c r="F180" s="172"/>
      <c r="G180" s="172"/>
      <c r="H180" s="172"/>
      <c r="I180" s="172"/>
      <c r="J180" s="173"/>
      <c r="K180" s="138" t="s">
        <v>398</v>
      </c>
      <c r="L180" s="134">
        <f>L178+L179</f>
        <v>0</v>
      </c>
      <c r="M180" s="101"/>
      <c r="N180" s="65">
        <f>IF(DATA!$H$126,L178+J178*IF($L$22&gt;0,DATA!P90,0),0)</f>
        <v>0</v>
      </c>
    </row>
    <row r="181" spans="2:15" ht="21" customHeight="1" thickBot="1">
      <c r="B181" s="45" t="str">
        <f>IF(DATA!$H$126=FALSE,"",IF(AND(D178="",INPUT!D176="",INPUT!D177="",INPUT!F178="",INPUT!D179="",INPUT!D180=""),"",$S$25))</f>
        <v/>
      </c>
      <c r="C181" s="19"/>
      <c r="D181" s="18"/>
      <c r="E181" s="18"/>
      <c r="F181" s="18"/>
      <c r="G181" s="18"/>
      <c r="H181" s="18"/>
      <c r="I181" s="20"/>
      <c r="J181" s="18"/>
      <c r="K181" s="21" t="str">
        <f>IF(DATA!L126="","",INPUT!$S$26)</f>
        <v/>
      </c>
      <c r="L181" s="163" t="s">
        <v>430</v>
      </c>
      <c r="M181" s="54"/>
      <c r="N181" s="54" t="s">
        <v>443</v>
      </c>
      <c r="O181" s="54" t="str">
        <f>IF(AND(J178&gt;0,DATA!$B$126=1),$S$27,"")</f>
        <v/>
      </c>
    </row>
    <row r="182" spans="2:15" ht="21" customHeight="1">
      <c r="B182" s="305">
        <v>27</v>
      </c>
      <c r="C182" s="141" t="s">
        <v>361</v>
      </c>
      <c r="D182" s="177"/>
      <c r="E182" s="178"/>
      <c r="F182" s="178"/>
      <c r="G182" s="178"/>
      <c r="H182" s="179"/>
      <c r="I182" s="136" t="s">
        <v>314</v>
      </c>
      <c r="J182" s="180"/>
      <c r="K182" s="181"/>
      <c r="L182" s="182"/>
      <c r="M182" s="54">
        <f>IF(D184="北海道",1500,IF(D184="沖縄県",1500,IF(DATA!$H$127, $M$10, 0 )))</f>
        <v>0</v>
      </c>
      <c r="N182" s="54" t="s">
        <v>453</v>
      </c>
      <c r="O182" s="54" t="str">
        <f>IF(AND(OR(DATA!$B$127=1,DATA!$D$127=1),J284=0,OR(ISBLANK(D182)=FALSE,ISBLANK(D183)=FALSE,ISBLANK(D184)=FALSE,ISBLANK(F184)=FALSE,ISBLANK(D185)=FALSE,ISBLANK(D186)=FALSE,DATA!$H$127)),$S$27,"")</f>
        <v/>
      </c>
    </row>
    <row r="183" spans="2:15" ht="21" customHeight="1">
      <c r="B183" s="306"/>
      <c r="C183" s="137" t="s">
        <v>384</v>
      </c>
      <c r="D183" s="174"/>
      <c r="E183" s="175"/>
      <c r="F183" s="175"/>
      <c r="G183" s="175"/>
      <c r="H183" s="176"/>
      <c r="I183" s="137" t="s">
        <v>182</v>
      </c>
      <c r="J183" s="216"/>
      <c r="K183" s="217"/>
      <c r="L183" s="218"/>
      <c r="M183" s="54">
        <f>IF(D184="北海道",800,IF(D184="沖縄県",800,IF(DATA!$H$127, $M$11, 0 )))</f>
        <v>0</v>
      </c>
      <c r="N183" s="54" t="s">
        <v>383</v>
      </c>
      <c r="O183" s="54" t="str">
        <f>IF(AND(J184&gt;0,DATA!$H$127=FALSE,OR(D182="",D183="",D184="",F184="",D185="")),$S$28,"")</f>
        <v/>
      </c>
    </row>
    <row r="184" spans="2:15" ht="21" customHeight="1">
      <c r="B184" s="306"/>
      <c r="C184" s="137" t="s">
        <v>151</v>
      </c>
      <c r="D184" s="40"/>
      <c r="E184" s="143" t="s">
        <v>172</v>
      </c>
      <c r="F184" s="168"/>
      <c r="G184" s="169"/>
      <c r="H184" s="170"/>
      <c r="I184" s="137" t="s">
        <v>466</v>
      </c>
      <c r="J184" s="135">
        <v>0</v>
      </c>
      <c r="K184" s="140" t="s">
        <v>454</v>
      </c>
      <c r="L184" s="132">
        <f>DATA!$F$127*INPUT!J184</f>
        <v>0</v>
      </c>
      <c r="M184" s="54"/>
      <c r="N184" s="54" t="s">
        <v>447</v>
      </c>
    </row>
    <row r="185" spans="2:15" ht="21" customHeight="1" thickBot="1">
      <c r="B185" s="306"/>
      <c r="C185" s="137" t="s">
        <v>124</v>
      </c>
      <c r="D185" s="168"/>
      <c r="E185" s="169"/>
      <c r="F185" s="169"/>
      <c r="G185" s="169"/>
      <c r="H185" s="169"/>
      <c r="I185" s="169"/>
      <c r="J185" s="170"/>
      <c r="K185" s="139" t="s">
        <v>99</v>
      </c>
      <c r="L185" s="133">
        <f>IF(L184&gt;=10800,0+M182,IF(N186=0,IF(L184=0,0,700+M183),IF(DATA!$H$127,700+M183,IF($N$25&gt;10800,0+M182,700+M183))))</f>
        <v>0</v>
      </c>
      <c r="M185" s="101"/>
      <c r="N185" s="54" t="s">
        <v>198</v>
      </c>
    </row>
    <row r="186" spans="2:15" ht="21" customHeight="1" thickTop="1" thickBot="1">
      <c r="B186" s="307"/>
      <c r="C186" s="142" t="s">
        <v>324</v>
      </c>
      <c r="D186" s="171"/>
      <c r="E186" s="172"/>
      <c r="F186" s="172"/>
      <c r="G186" s="172"/>
      <c r="H186" s="172"/>
      <c r="I186" s="172"/>
      <c r="J186" s="173"/>
      <c r="K186" s="138" t="s">
        <v>398</v>
      </c>
      <c r="L186" s="134">
        <f>L184+L185</f>
        <v>0</v>
      </c>
      <c r="M186" s="101"/>
      <c r="N186" s="65">
        <f>IF(DATA!$H$127,L184+J184*IF($L$22&gt;0,DATA!P90,0),0)</f>
        <v>0</v>
      </c>
    </row>
    <row r="187" spans="2:15" ht="21" customHeight="1" thickBot="1">
      <c r="B187" s="45" t="str">
        <f>IF(DATA!$H$127=FALSE,"",IF(AND(D184="",INPUT!D182="",INPUT!D183="",INPUT!F184="",INPUT!D185="",INPUT!D186=""),"",$S$25))</f>
        <v/>
      </c>
      <c r="C187" s="19"/>
      <c r="D187" s="18"/>
      <c r="E187" s="18"/>
      <c r="F187" s="18"/>
      <c r="G187" s="18"/>
      <c r="H187" s="18"/>
      <c r="I187" s="20"/>
      <c r="J187" s="18"/>
      <c r="K187" s="21" t="str">
        <f>IF(DATA!L127="","",INPUT!$S$26)</f>
        <v/>
      </c>
      <c r="L187" s="163" t="s">
        <v>430</v>
      </c>
      <c r="M187" s="54"/>
      <c r="N187" s="54" t="s">
        <v>443</v>
      </c>
      <c r="O187" s="54" t="str">
        <f>IF(AND(J184&gt;0,DATA!$B$127=1),$S$27,"")</f>
        <v/>
      </c>
    </row>
    <row r="188" spans="2:15" ht="21" customHeight="1">
      <c r="B188" s="305">
        <v>28</v>
      </c>
      <c r="C188" s="141" t="s">
        <v>361</v>
      </c>
      <c r="D188" s="177"/>
      <c r="E188" s="178"/>
      <c r="F188" s="178"/>
      <c r="G188" s="178"/>
      <c r="H188" s="179"/>
      <c r="I188" s="136" t="s">
        <v>314</v>
      </c>
      <c r="J188" s="180"/>
      <c r="K188" s="181"/>
      <c r="L188" s="182"/>
      <c r="M188" s="54">
        <f>IF(D190="北海道",1500,IF(D190="沖縄県",1500,IF(DATA!$H$128, $M$10, 0 )))</f>
        <v>0</v>
      </c>
      <c r="N188" s="54" t="s">
        <v>453</v>
      </c>
      <c r="O188" s="54" t="str">
        <f>IF(AND(OR(DATA!$B$128=1,DATA!$D$128=1),J290=0,OR(ISBLANK(D188)=FALSE,ISBLANK(D189)=FALSE,ISBLANK(D190)=FALSE,ISBLANK(F190)=FALSE,ISBLANK(D191)=FALSE,ISBLANK(D192)=FALSE,DATA!$H$128)),$S$27,"")</f>
        <v/>
      </c>
    </row>
    <row r="189" spans="2:15" ht="21" customHeight="1">
      <c r="B189" s="306"/>
      <c r="C189" s="137" t="s">
        <v>384</v>
      </c>
      <c r="D189" s="174"/>
      <c r="E189" s="175"/>
      <c r="F189" s="175"/>
      <c r="G189" s="175"/>
      <c r="H189" s="176"/>
      <c r="I189" s="137" t="s">
        <v>182</v>
      </c>
      <c r="J189" s="216"/>
      <c r="K189" s="217"/>
      <c r="L189" s="218"/>
      <c r="M189" s="54">
        <f>IF(D190="北海道",800,IF(D190="沖縄県",800,IF(DATA!$H$128, $M$11, 0 )))</f>
        <v>0</v>
      </c>
      <c r="N189" s="54" t="s">
        <v>383</v>
      </c>
      <c r="O189" s="54" t="str">
        <f>IF(AND(J190&gt;0,DATA!$H$128=FALSE,OR(D188="",D189="",D190="",F190="",D191="")),$S$28,"")</f>
        <v/>
      </c>
    </row>
    <row r="190" spans="2:15" ht="21" customHeight="1">
      <c r="B190" s="306"/>
      <c r="C190" s="137" t="s">
        <v>151</v>
      </c>
      <c r="D190" s="40"/>
      <c r="E190" s="143" t="s">
        <v>172</v>
      </c>
      <c r="F190" s="168"/>
      <c r="G190" s="169"/>
      <c r="H190" s="170"/>
      <c r="I190" s="137" t="s">
        <v>466</v>
      </c>
      <c r="J190" s="135">
        <v>0</v>
      </c>
      <c r="K190" s="140" t="s">
        <v>454</v>
      </c>
      <c r="L190" s="132">
        <f>DATA!$F$128*INPUT!J190</f>
        <v>0</v>
      </c>
      <c r="M190" s="54"/>
      <c r="N190" s="54" t="s">
        <v>447</v>
      </c>
    </row>
    <row r="191" spans="2:15" ht="21" customHeight="1" thickBot="1">
      <c r="B191" s="306"/>
      <c r="C191" s="137" t="s">
        <v>124</v>
      </c>
      <c r="D191" s="168"/>
      <c r="E191" s="169"/>
      <c r="F191" s="169"/>
      <c r="G191" s="169"/>
      <c r="H191" s="169"/>
      <c r="I191" s="169"/>
      <c r="J191" s="170"/>
      <c r="K191" s="139" t="s">
        <v>99</v>
      </c>
      <c r="L191" s="133">
        <f>IF(L190&gt;=10800,0+M188,IF(N192=0,IF(L190=0,0,700+M189),IF(DATA!$H$128,700+M189,IF($N$25&gt;10800,0+M188,700+M189))))</f>
        <v>0</v>
      </c>
      <c r="M191" s="101"/>
      <c r="N191" s="54" t="s">
        <v>198</v>
      </c>
    </row>
    <row r="192" spans="2:15" ht="21" customHeight="1" thickTop="1" thickBot="1">
      <c r="B192" s="307"/>
      <c r="C192" s="142" t="s">
        <v>324</v>
      </c>
      <c r="D192" s="171"/>
      <c r="E192" s="172"/>
      <c r="F192" s="172"/>
      <c r="G192" s="172"/>
      <c r="H192" s="172"/>
      <c r="I192" s="172"/>
      <c r="J192" s="173"/>
      <c r="K192" s="138" t="s">
        <v>398</v>
      </c>
      <c r="L192" s="134">
        <f>L190+L191</f>
        <v>0</v>
      </c>
      <c r="M192" s="101"/>
      <c r="N192" s="65">
        <f>IF(DATA!$H$128,L190+J190*IF($L$22&gt;0,DATA!P90,0),0)</f>
        <v>0</v>
      </c>
    </row>
    <row r="193" spans="2:15" ht="21" customHeight="1" thickBot="1">
      <c r="B193" s="45" t="str">
        <f>IF(DATA!$H$128=FALSE,"",IF(AND(D190="",INPUT!D188="",INPUT!D189="",INPUT!F190="",INPUT!D191="",INPUT!D192=""),"",$S$25))</f>
        <v/>
      </c>
      <c r="C193" s="19"/>
      <c r="D193" s="18"/>
      <c r="E193" s="18"/>
      <c r="F193" s="18"/>
      <c r="G193" s="18"/>
      <c r="H193" s="18"/>
      <c r="I193" s="20"/>
      <c r="J193" s="18"/>
      <c r="K193" s="21" t="str">
        <f>IF(DATA!L128="","",INPUT!$S$26)</f>
        <v/>
      </c>
      <c r="L193" s="163" t="s">
        <v>430</v>
      </c>
      <c r="M193" s="54"/>
      <c r="N193" s="54" t="s">
        <v>443</v>
      </c>
      <c r="O193" s="54" t="str">
        <f>IF(AND(J190&gt;0,DATA!$B$128=1),$S$27,"")</f>
        <v/>
      </c>
    </row>
    <row r="194" spans="2:15" ht="21" customHeight="1">
      <c r="B194" s="305">
        <v>29</v>
      </c>
      <c r="C194" s="141" t="s">
        <v>361</v>
      </c>
      <c r="D194" s="177"/>
      <c r="E194" s="178"/>
      <c r="F194" s="178"/>
      <c r="G194" s="178"/>
      <c r="H194" s="179"/>
      <c r="I194" s="136" t="s">
        <v>314</v>
      </c>
      <c r="J194" s="180"/>
      <c r="K194" s="181"/>
      <c r="L194" s="182"/>
      <c r="M194" s="54">
        <f>IF(D196="北海道",1500,IF(D196="沖縄県",1500,IF(DATA!$H$129, $M$10, 0 )))</f>
        <v>0</v>
      </c>
      <c r="N194" s="54" t="s">
        <v>453</v>
      </c>
      <c r="O194" s="54" t="str">
        <f>IF(AND(OR(DATA!$B$129=1,DATA!$D$129=1),J296=0,OR(ISBLANK(D194)=FALSE,ISBLANK(D195)=FALSE,ISBLANK(D196)=FALSE,ISBLANK(F196)=FALSE,ISBLANK(D197)=FALSE,ISBLANK(D198)=FALSE,DATA!$H$129)),$S$27,"")</f>
        <v/>
      </c>
    </row>
    <row r="195" spans="2:15" ht="21" customHeight="1">
      <c r="B195" s="306"/>
      <c r="C195" s="137" t="s">
        <v>384</v>
      </c>
      <c r="D195" s="174"/>
      <c r="E195" s="175"/>
      <c r="F195" s="175"/>
      <c r="G195" s="175"/>
      <c r="H195" s="176"/>
      <c r="I195" s="137" t="s">
        <v>182</v>
      </c>
      <c r="J195" s="216"/>
      <c r="K195" s="217"/>
      <c r="L195" s="218"/>
      <c r="M195" s="54">
        <f>IF(D196="北海道",800,IF(D196="沖縄県",800,IF(DATA!$H$129, $M$11, 0 )))</f>
        <v>0</v>
      </c>
      <c r="N195" s="54" t="s">
        <v>383</v>
      </c>
      <c r="O195" s="54" t="str">
        <f>IF(AND(J196&gt;0,DATA!$H$129=FALSE,OR(D194="",D195="",D196="",F196="",D197="")),$S$28,"")</f>
        <v/>
      </c>
    </row>
    <row r="196" spans="2:15" ht="21" customHeight="1">
      <c r="B196" s="306"/>
      <c r="C196" s="137" t="s">
        <v>151</v>
      </c>
      <c r="D196" s="40"/>
      <c r="E196" s="143" t="s">
        <v>172</v>
      </c>
      <c r="F196" s="168"/>
      <c r="G196" s="169"/>
      <c r="H196" s="170"/>
      <c r="I196" s="137" t="s">
        <v>466</v>
      </c>
      <c r="J196" s="135">
        <v>0</v>
      </c>
      <c r="K196" s="140" t="s">
        <v>454</v>
      </c>
      <c r="L196" s="132">
        <f>DATA!$F$129*INPUT!J196</f>
        <v>0</v>
      </c>
      <c r="M196" s="54"/>
      <c r="N196" s="54" t="s">
        <v>447</v>
      </c>
    </row>
    <row r="197" spans="2:15" ht="21" customHeight="1" thickBot="1">
      <c r="B197" s="306"/>
      <c r="C197" s="137" t="s">
        <v>124</v>
      </c>
      <c r="D197" s="168"/>
      <c r="E197" s="169"/>
      <c r="F197" s="169"/>
      <c r="G197" s="169"/>
      <c r="H197" s="169"/>
      <c r="I197" s="169"/>
      <c r="J197" s="170"/>
      <c r="K197" s="139" t="s">
        <v>99</v>
      </c>
      <c r="L197" s="133">
        <f>IF(L196&gt;=10800,0+M194,IF(N198=0,IF(L196=0,0,700+M195),IF(DATA!$H$129,700+M195,IF($N$25&gt;10800,0+M194,700+M195))))</f>
        <v>0</v>
      </c>
      <c r="M197" s="101"/>
      <c r="N197" s="54" t="s">
        <v>198</v>
      </c>
    </row>
    <row r="198" spans="2:15" ht="21" customHeight="1" thickTop="1" thickBot="1">
      <c r="B198" s="307"/>
      <c r="C198" s="142" t="s">
        <v>324</v>
      </c>
      <c r="D198" s="171"/>
      <c r="E198" s="172"/>
      <c r="F198" s="172"/>
      <c r="G198" s="172"/>
      <c r="H198" s="172"/>
      <c r="I198" s="172"/>
      <c r="J198" s="173"/>
      <c r="K198" s="138" t="s">
        <v>398</v>
      </c>
      <c r="L198" s="134">
        <f>L196+L197</f>
        <v>0</v>
      </c>
      <c r="M198" s="101"/>
      <c r="N198" s="65">
        <f>IF(DATA!$H$129,L196+J196*IF($L$22&gt;0,DATA!P90,0),0)</f>
        <v>0</v>
      </c>
    </row>
    <row r="199" spans="2:15" ht="21" customHeight="1" thickBot="1">
      <c r="B199" s="45" t="str">
        <f>IF(DATA!$H$129=FALSE,"",IF(AND(D196="",INPUT!D194="",INPUT!D195="",INPUT!F196="",INPUT!D197="",INPUT!D198=""),"",$S$25))</f>
        <v/>
      </c>
      <c r="C199" s="19"/>
      <c r="D199" s="18"/>
      <c r="E199" s="18"/>
      <c r="F199" s="18"/>
      <c r="G199" s="18"/>
      <c r="H199" s="18"/>
      <c r="I199" s="20"/>
      <c r="J199" s="18"/>
      <c r="K199" s="21" t="str">
        <f>IF(DATA!L129="","",INPUT!$S$26)</f>
        <v/>
      </c>
      <c r="L199" s="163" t="s">
        <v>430</v>
      </c>
      <c r="M199" s="54"/>
      <c r="N199" s="54" t="s">
        <v>443</v>
      </c>
      <c r="O199" s="54" t="str">
        <f>IF(AND(J196&gt;0,DATA!$B$129=1),$S$27,"")</f>
        <v/>
      </c>
    </row>
    <row r="200" spans="2:15" ht="21" customHeight="1">
      <c r="B200" s="305">
        <v>30</v>
      </c>
      <c r="C200" s="141" t="s">
        <v>361</v>
      </c>
      <c r="D200" s="177"/>
      <c r="E200" s="178"/>
      <c r="F200" s="178"/>
      <c r="G200" s="178"/>
      <c r="H200" s="179"/>
      <c r="I200" s="136" t="s">
        <v>314</v>
      </c>
      <c r="J200" s="180"/>
      <c r="K200" s="181"/>
      <c r="L200" s="182"/>
      <c r="M200" s="54">
        <f>IF(D202="北海道",1500,IF(D202="沖縄県",1500,IF(DATA!$H$130, $M$10, 0 )))</f>
        <v>0</v>
      </c>
      <c r="N200" s="54" t="s">
        <v>453</v>
      </c>
      <c r="O200" s="54" t="str">
        <f>IF(AND(OR(DATA!$B$130=1,DATA!$D$130=1),J302=0,OR(ISBLANK(D200)=FALSE,ISBLANK(D201)=FALSE,ISBLANK(D202)=FALSE,ISBLANK(F202)=FALSE,ISBLANK(D203)=FALSE,ISBLANK(D204)=FALSE,DATA!$H$130)),$S$27,"")</f>
        <v/>
      </c>
    </row>
    <row r="201" spans="2:15" ht="21" customHeight="1">
      <c r="B201" s="306"/>
      <c r="C201" s="137" t="s">
        <v>384</v>
      </c>
      <c r="D201" s="174"/>
      <c r="E201" s="175"/>
      <c r="F201" s="175"/>
      <c r="G201" s="175"/>
      <c r="H201" s="176"/>
      <c r="I201" s="137" t="s">
        <v>182</v>
      </c>
      <c r="J201" s="216"/>
      <c r="K201" s="217"/>
      <c r="L201" s="218"/>
      <c r="M201" s="54">
        <f>IF(D202="北海道",800,IF(D202="沖縄県",800,IF(DATA!$H$130, $M$11, 0 )))</f>
        <v>0</v>
      </c>
      <c r="N201" s="54" t="s">
        <v>383</v>
      </c>
      <c r="O201" s="54" t="str">
        <f>IF(AND(J202&gt;0,DATA!$H$130=FALSE,OR(D200="",D201="",D202="",F202="",D203="")),$S$28,"")</f>
        <v/>
      </c>
    </row>
    <row r="202" spans="2:15" ht="21" customHeight="1">
      <c r="B202" s="306"/>
      <c r="C202" s="137" t="s">
        <v>151</v>
      </c>
      <c r="D202" s="40"/>
      <c r="E202" s="143" t="s">
        <v>172</v>
      </c>
      <c r="F202" s="168"/>
      <c r="G202" s="169"/>
      <c r="H202" s="170"/>
      <c r="I202" s="137" t="s">
        <v>466</v>
      </c>
      <c r="J202" s="135">
        <v>0</v>
      </c>
      <c r="K202" s="140" t="s">
        <v>454</v>
      </c>
      <c r="L202" s="132">
        <f>DATA!$F$130*INPUT!J202</f>
        <v>0</v>
      </c>
      <c r="M202" s="54"/>
      <c r="N202" s="54" t="s">
        <v>447</v>
      </c>
    </row>
    <row r="203" spans="2:15" ht="21" customHeight="1" thickBot="1">
      <c r="B203" s="306"/>
      <c r="C203" s="137" t="s">
        <v>124</v>
      </c>
      <c r="D203" s="168"/>
      <c r="E203" s="169"/>
      <c r="F203" s="169"/>
      <c r="G203" s="169"/>
      <c r="H203" s="169"/>
      <c r="I203" s="169"/>
      <c r="J203" s="170"/>
      <c r="K203" s="139" t="s">
        <v>99</v>
      </c>
      <c r="L203" s="133">
        <f>IF(L202&gt;=10800,0+M200,IF(N204=0,IF(L202=0,0,700+M201),IF(DATA!$H$130,700+M201,IF($N$25&gt;10800,0+M200,700+M201))))</f>
        <v>0</v>
      </c>
      <c r="M203" s="101"/>
      <c r="N203" s="54" t="s">
        <v>198</v>
      </c>
    </row>
    <row r="204" spans="2:15" ht="21" customHeight="1" thickTop="1" thickBot="1">
      <c r="B204" s="307"/>
      <c r="C204" s="142" t="s">
        <v>324</v>
      </c>
      <c r="D204" s="171"/>
      <c r="E204" s="172"/>
      <c r="F204" s="172"/>
      <c r="G204" s="172"/>
      <c r="H204" s="172"/>
      <c r="I204" s="172"/>
      <c r="J204" s="173"/>
      <c r="K204" s="138" t="s">
        <v>398</v>
      </c>
      <c r="L204" s="134">
        <f>L202+L203</f>
        <v>0</v>
      </c>
      <c r="M204" s="101"/>
      <c r="N204" s="65">
        <f>IF(DATA!$H$130,L202+J202*IF($L$22&gt;0,DATA!P90,0),0)</f>
        <v>0</v>
      </c>
    </row>
    <row r="205" spans="2:15" ht="21" customHeight="1" thickBot="1">
      <c r="B205" s="45" t="str">
        <f>IF(DATA!$H$130=FALSE,"",IF(AND(D202="",INPUT!D200="",INPUT!D201="",INPUT!F202="",INPUT!D203="",INPUT!D204=""),"",$S$25))</f>
        <v/>
      </c>
      <c r="C205" s="19"/>
      <c r="D205" s="18"/>
      <c r="E205" s="18"/>
      <c r="F205" s="18"/>
      <c r="G205" s="18"/>
      <c r="H205" s="18"/>
      <c r="I205" s="20"/>
      <c r="J205" s="18"/>
      <c r="K205" s="21" t="str">
        <f>IF(DATA!L130="","",INPUT!$S$26)</f>
        <v/>
      </c>
      <c r="L205" s="163" t="s">
        <v>430</v>
      </c>
      <c r="M205" s="54"/>
      <c r="N205" s="54" t="s">
        <v>443</v>
      </c>
      <c r="O205" s="54" t="str">
        <f>IF(AND(J202&gt;0,DATA!$B$130=1),$S$27,"")</f>
        <v/>
      </c>
    </row>
    <row r="206" spans="2:15" ht="21" customHeight="1">
      <c r="B206" s="305">
        <v>31</v>
      </c>
      <c r="C206" s="141" t="s">
        <v>361</v>
      </c>
      <c r="D206" s="177"/>
      <c r="E206" s="178"/>
      <c r="F206" s="178"/>
      <c r="G206" s="178"/>
      <c r="H206" s="179"/>
      <c r="I206" s="136" t="s">
        <v>314</v>
      </c>
      <c r="J206" s="180"/>
      <c r="K206" s="181"/>
      <c r="L206" s="182"/>
      <c r="M206" s="54">
        <f>IF(D208="北海道",1500,IF(D208="沖縄県",1500,IF(DATA!$H$131, $M$10, 0 )))</f>
        <v>0</v>
      </c>
      <c r="N206" s="54" t="s">
        <v>453</v>
      </c>
      <c r="O206" s="54" t="str">
        <f>IF(AND(OR(DATA!$B$131=1,DATA!$D$131=1),J308=0,OR(ISBLANK(D206)=FALSE,ISBLANK(D207)=FALSE,ISBLANK(D208)=FALSE,ISBLANK(F208)=FALSE,ISBLANK(D209)=FALSE,ISBLANK(D210)=FALSE,DATA!$H$131)),$S$27,"")</f>
        <v/>
      </c>
    </row>
    <row r="207" spans="2:15" ht="21" customHeight="1">
      <c r="B207" s="306"/>
      <c r="C207" s="137" t="s">
        <v>384</v>
      </c>
      <c r="D207" s="174"/>
      <c r="E207" s="175"/>
      <c r="F207" s="175"/>
      <c r="G207" s="175"/>
      <c r="H207" s="176"/>
      <c r="I207" s="137" t="s">
        <v>182</v>
      </c>
      <c r="J207" s="216"/>
      <c r="K207" s="217"/>
      <c r="L207" s="218"/>
      <c r="M207" s="54">
        <f>IF(D208="北海道",800,IF(D208="沖縄県",800,IF(DATA!$H$131, $M$11, 0 )))</f>
        <v>0</v>
      </c>
      <c r="N207" s="54" t="s">
        <v>383</v>
      </c>
      <c r="O207" s="54" t="str">
        <f>IF(AND(J208&gt;0,DATA!$H$131=FALSE,OR(D206="",D207="",D208="",F208="",D209="")),$S$28,"")</f>
        <v/>
      </c>
    </row>
    <row r="208" spans="2:15" ht="21" customHeight="1">
      <c r="B208" s="306"/>
      <c r="C208" s="137" t="s">
        <v>151</v>
      </c>
      <c r="D208" s="40"/>
      <c r="E208" s="143" t="s">
        <v>172</v>
      </c>
      <c r="F208" s="168"/>
      <c r="G208" s="169"/>
      <c r="H208" s="170"/>
      <c r="I208" s="137" t="s">
        <v>466</v>
      </c>
      <c r="J208" s="135">
        <v>0</v>
      </c>
      <c r="K208" s="140" t="s">
        <v>454</v>
      </c>
      <c r="L208" s="132">
        <f>DATA!$F$131*INPUT!J208</f>
        <v>0</v>
      </c>
      <c r="M208" s="54"/>
      <c r="N208" s="54" t="s">
        <v>447</v>
      </c>
    </row>
    <row r="209" spans="2:15" ht="21" customHeight="1" thickBot="1">
      <c r="B209" s="306"/>
      <c r="C209" s="137" t="s">
        <v>124</v>
      </c>
      <c r="D209" s="168"/>
      <c r="E209" s="169"/>
      <c r="F209" s="169"/>
      <c r="G209" s="169"/>
      <c r="H209" s="169"/>
      <c r="I209" s="169"/>
      <c r="J209" s="170"/>
      <c r="K209" s="139" t="s">
        <v>99</v>
      </c>
      <c r="L209" s="133">
        <f>IF(L208&gt;=10800,0+M206,IF(N210=0,IF(L208=0,0,700+M207),IF(DATA!$H$131,700+M207,IF($N$25&gt;10800,0+M206,700+M207))))</f>
        <v>0</v>
      </c>
      <c r="M209" s="101"/>
      <c r="N209" s="54" t="s">
        <v>198</v>
      </c>
    </row>
    <row r="210" spans="2:15" ht="21" customHeight="1" thickTop="1" thickBot="1">
      <c r="B210" s="307"/>
      <c r="C210" s="142" t="s">
        <v>324</v>
      </c>
      <c r="D210" s="171"/>
      <c r="E210" s="172"/>
      <c r="F210" s="172"/>
      <c r="G210" s="172"/>
      <c r="H210" s="172"/>
      <c r="I210" s="172"/>
      <c r="J210" s="173"/>
      <c r="K210" s="138" t="s">
        <v>398</v>
      </c>
      <c r="L210" s="134">
        <f>L208+L209</f>
        <v>0</v>
      </c>
      <c r="M210" s="101"/>
      <c r="N210" s="65">
        <f>IF(DATA!$H$131,L208+J208*IF($L$22&gt;0,DATA!P90,0),0)</f>
        <v>0</v>
      </c>
    </row>
    <row r="211" spans="2:15" ht="21" customHeight="1" thickBot="1">
      <c r="B211" s="45" t="str">
        <f>IF(DATA!$H$131=FALSE,"",IF(AND(D208="",INPUT!D206="",INPUT!D207="",INPUT!F208="",INPUT!D209="",INPUT!D210=""),"",$S$25))</f>
        <v/>
      </c>
      <c r="C211" s="19"/>
      <c r="D211" s="18"/>
      <c r="E211" s="18"/>
      <c r="F211" s="18"/>
      <c r="G211" s="18"/>
      <c r="H211" s="18"/>
      <c r="I211" s="20"/>
      <c r="J211" s="18"/>
      <c r="K211" s="21" t="str">
        <f>IF(DATA!L131="","",INPUT!$S$26)</f>
        <v/>
      </c>
      <c r="L211" s="163" t="s">
        <v>430</v>
      </c>
      <c r="M211" s="54"/>
      <c r="N211" s="54" t="s">
        <v>443</v>
      </c>
      <c r="O211" s="54" t="str">
        <f>IF(AND(J208&gt;0,DATA!$B$131=1),$S$27,"")</f>
        <v/>
      </c>
    </row>
    <row r="212" spans="2:15" ht="21" customHeight="1">
      <c r="B212" s="305">
        <v>32</v>
      </c>
      <c r="C212" s="141" t="s">
        <v>361</v>
      </c>
      <c r="D212" s="177"/>
      <c r="E212" s="178"/>
      <c r="F212" s="178"/>
      <c r="G212" s="178"/>
      <c r="H212" s="179"/>
      <c r="I212" s="136" t="s">
        <v>314</v>
      </c>
      <c r="J212" s="180"/>
      <c r="K212" s="181"/>
      <c r="L212" s="182"/>
      <c r="M212" s="54">
        <f>IF(D214="北海道",1500,IF(D214="沖縄県",1500,IF(DATA!$H$132, $M$10, 0 )))</f>
        <v>0</v>
      </c>
      <c r="N212" s="54" t="s">
        <v>453</v>
      </c>
      <c r="O212" s="54" t="str">
        <f>IF(AND(OR(DATA!$B$132=1,DATA!$D$132=1),J314=0,OR(ISBLANK(D212)=FALSE,ISBLANK(D213)=FALSE,ISBLANK(D214)=FALSE,ISBLANK(F214)=FALSE,ISBLANK(D215)=FALSE,ISBLANK(D216)=FALSE,DATA!$H$132)),$S$27,"")</f>
        <v/>
      </c>
    </row>
    <row r="213" spans="2:15" ht="21" customHeight="1">
      <c r="B213" s="306"/>
      <c r="C213" s="137" t="s">
        <v>384</v>
      </c>
      <c r="D213" s="174"/>
      <c r="E213" s="175"/>
      <c r="F213" s="175"/>
      <c r="G213" s="175"/>
      <c r="H213" s="176"/>
      <c r="I213" s="137" t="s">
        <v>182</v>
      </c>
      <c r="J213" s="216"/>
      <c r="K213" s="217"/>
      <c r="L213" s="218"/>
      <c r="M213" s="54">
        <f>IF(D214="北海道",800,IF(D214="沖縄県",800,IF(DATA!$H$132, $M$11, 0 )))</f>
        <v>0</v>
      </c>
      <c r="N213" s="54" t="s">
        <v>383</v>
      </c>
      <c r="O213" s="54" t="str">
        <f>IF(AND(J214&gt;0,DATA!$H$132=FALSE,OR(D212="",D213="",D214="",F214="",D215="")),$S$28,"")</f>
        <v/>
      </c>
    </row>
    <row r="214" spans="2:15" ht="21" customHeight="1">
      <c r="B214" s="306"/>
      <c r="C214" s="137" t="s">
        <v>151</v>
      </c>
      <c r="D214" s="40"/>
      <c r="E214" s="143" t="s">
        <v>172</v>
      </c>
      <c r="F214" s="168"/>
      <c r="G214" s="169"/>
      <c r="H214" s="170"/>
      <c r="I214" s="137" t="s">
        <v>466</v>
      </c>
      <c r="J214" s="135">
        <v>0</v>
      </c>
      <c r="K214" s="140" t="s">
        <v>454</v>
      </c>
      <c r="L214" s="132">
        <f>DATA!$F$132*INPUT!J214</f>
        <v>0</v>
      </c>
      <c r="M214" s="54"/>
      <c r="N214" s="54" t="s">
        <v>447</v>
      </c>
    </row>
    <row r="215" spans="2:15" ht="21" customHeight="1" thickBot="1">
      <c r="B215" s="306"/>
      <c r="C215" s="137" t="s">
        <v>124</v>
      </c>
      <c r="D215" s="168"/>
      <c r="E215" s="169"/>
      <c r="F215" s="169"/>
      <c r="G215" s="169"/>
      <c r="H215" s="169"/>
      <c r="I215" s="169"/>
      <c r="J215" s="170"/>
      <c r="K215" s="139" t="s">
        <v>99</v>
      </c>
      <c r="L215" s="133">
        <f>IF(L214&gt;=10800,0+M212,IF(N216=0,IF(L214=0,0,700+M213),IF(DATA!$H$132,700+M213,IF($N$25&gt;10800,0+M212,700+M213))))</f>
        <v>0</v>
      </c>
      <c r="M215" s="101"/>
      <c r="N215" s="54" t="s">
        <v>198</v>
      </c>
    </row>
    <row r="216" spans="2:15" ht="21" customHeight="1" thickTop="1" thickBot="1">
      <c r="B216" s="307"/>
      <c r="C216" s="142" t="s">
        <v>324</v>
      </c>
      <c r="D216" s="171"/>
      <c r="E216" s="172"/>
      <c r="F216" s="172"/>
      <c r="G216" s="172"/>
      <c r="H216" s="172"/>
      <c r="I216" s="172"/>
      <c r="J216" s="173"/>
      <c r="K216" s="138" t="s">
        <v>398</v>
      </c>
      <c r="L216" s="134">
        <f>L214+L215</f>
        <v>0</v>
      </c>
      <c r="M216" s="101"/>
      <c r="N216" s="65">
        <f>IF(DATA!$H$132,L214+J214*IF($L$22&gt;0,DATA!P90,0),0)</f>
        <v>0</v>
      </c>
    </row>
    <row r="217" spans="2:15" ht="21" customHeight="1" thickBot="1">
      <c r="B217" s="45" t="str">
        <f>IF(DATA!$H$132=FALSE,"",IF(AND(D214="",INPUT!D212="",INPUT!D213="",INPUT!F214="",INPUT!D215="",INPUT!D216=""),"",$S$25))</f>
        <v/>
      </c>
      <c r="C217" s="19"/>
      <c r="D217" s="18"/>
      <c r="E217" s="18"/>
      <c r="F217" s="18"/>
      <c r="G217" s="18"/>
      <c r="H217" s="18"/>
      <c r="I217" s="20"/>
      <c r="J217" s="18"/>
      <c r="K217" s="21" t="str">
        <f>IF(DATA!L132="","",INPUT!$S$26)</f>
        <v/>
      </c>
      <c r="L217" s="163" t="s">
        <v>430</v>
      </c>
      <c r="M217" s="54"/>
      <c r="N217" s="54" t="s">
        <v>443</v>
      </c>
      <c r="O217" s="54" t="str">
        <f>IF(AND(J214&gt;0,DATA!$B$132=1),$S$27,"")</f>
        <v/>
      </c>
    </row>
    <row r="218" spans="2:15" ht="21" customHeight="1">
      <c r="B218" s="305">
        <v>33</v>
      </c>
      <c r="C218" s="141" t="s">
        <v>361</v>
      </c>
      <c r="D218" s="177"/>
      <c r="E218" s="178"/>
      <c r="F218" s="178"/>
      <c r="G218" s="178"/>
      <c r="H218" s="179"/>
      <c r="I218" s="136" t="s">
        <v>314</v>
      </c>
      <c r="J218" s="180"/>
      <c r="K218" s="181"/>
      <c r="L218" s="182"/>
      <c r="M218" s="54">
        <f>IF(D220="北海道",1500,IF(D220="沖縄県",1500,IF(DATA!$H$133, $M$10, 0 )))</f>
        <v>0</v>
      </c>
      <c r="N218" s="54" t="s">
        <v>453</v>
      </c>
      <c r="O218" s="54" t="str">
        <f>IF(AND(OR(DATA!$B$133=1,DATA!$D$133=1),J320=0,OR(ISBLANK(D218)=FALSE,ISBLANK(D219)=FALSE,ISBLANK(D220)=FALSE,ISBLANK(F220)=FALSE,ISBLANK(D221)=FALSE,ISBLANK(D222)=FALSE,DATA!$H$133)),$S$27,"")</f>
        <v/>
      </c>
    </row>
    <row r="219" spans="2:15" ht="21" customHeight="1">
      <c r="B219" s="306"/>
      <c r="C219" s="137" t="s">
        <v>384</v>
      </c>
      <c r="D219" s="174"/>
      <c r="E219" s="175"/>
      <c r="F219" s="175"/>
      <c r="G219" s="175"/>
      <c r="H219" s="176"/>
      <c r="I219" s="137" t="s">
        <v>182</v>
      </c>
      <c r="J219" s="216"/>
      <c r="K219" s="217"/>
      <c r="L219" s="218"/>
      <c r="M219" s="54">
        <f>IF(D220="北海道",800,IF(D220="沖縄県",800,IF(DATA!$H$133, $M$11, 0 )))</f>
        <v>0</v>
      </c>
      <c r="N219" s="54" t="s">
        <v>383</v>
      </c>
      <c r="O219" s="54" t="str">
        <f>IF(AND(J220&gt;0,DATA!$H$133=FALSE,OR(D218="",D219="",D220="",F220="",D221="")),$S$28,"")</f>
        <v/>
      </c>
    </row>
    <row r="220" spans="2:15" ht="21" customHeight="1">
      <c r="B220" s="306"/>
      <c r="C220" s="137" t="s">
        <v>151</v>
      </c>
      <c r="D220" s="40"/>
      <c r="E220" s="143" t="s">
        <v>172</v>
      </c>
      <c r="F220" s="168"/>
      <c r="G220" s="169"/>
      <c r="H220" s="170"/>
      <c r="I220" s="137" t="s">
        <v>466</v>
      </c>
      <c r="J220" s="135">
        <v>0</v>
      </c>
      <c r="K220" s="140" t="s">
        <v>454</v>
      </c>
      <c r="L220" s="132">
        <f>DATA!$F$133*INPUT!J220</f>
        <v>0</v>
      </c>
      <c r="M220" s="54"/>
      <c r="N220" s="54" t="s">
        <v>447</v>
      </c>
    </row>
    <row r="221" spans="2:15" ht="21" customHeight="1" thickBot="1">
      <c r="B221" s="306"/>
      <c r="C221" s="137" t="s">
        <v>124</v>
      </c>
      <c r="D221" s="168"/>
      <c r="E221" s="169"/>
      <c r="F221" s="169"/>
      <c r="G221" s="169"/>
      <c r="H221" s="169"/>
      <c r="I221" s="169"/>
      <c r="J221" s="170"/>
      <c r="K221" s="139" t="s">
        <v>99</v>
      </c>
      <c r="L221" s="133">
        <f>IF(L220&gt;=10800,0+M218,IF(N222=0,IF(L220=0,0,700+M219),IF(DATA!$H$133,700+M219,IF($N$25&gt;10800,0+M218,700+M219))))</f>
        <v>0</v>
      </c>
      <c r="M221" s="101"/>
      <c r="N221" s="54" t="s">
        <v>198</v>
      </c>
    </row>
    <row r="222" spans="2:15" ht="21" customHeight="1" thickTop="1" thickBot="1">
      <c r="B222" s="307"/>
      <c r="C222" s="142" t="s">
        <v>324</v>
      </c>
      <c r="D222" s="171"/>
      <c r="E222" s="172"/>
      <c r="F222" s="172"/>
      <c r="G222" s="172"/>
      <c r="H222" s="172"/>
      <c r="I222" s="172"/>
      <c r="J222" s="173"/>
      <c r="K222" s="138" t="s">
        <v>398</v>
      </c>
      <c r="L222" s="134">
        <f>L220+L221</f>
        <v>0</v>
      </c>
      <c r="M222" s="101"/>
      <c r="N222" s="65">
        <f>IF(DATA!$H$133,L220+J220*IF($L$22&gt;0,DATA!P90,0),0)</f>
        <v>0</v>
      </c>
    </row>
    <row r="223" spans="2:15" ht="21" customHeight="1" thickBot="1">
      <c r="B223" s="45" t="str">
        <f>IF(DATA!$H$133=FALSE,"",IF(AND(D220="",INPUT!D218="",INPUT!D219="",INPUT!F220="",INPUT!D221="",INPUT!D222=""),"",$S$25))</f>
        <v/>
      </c>
      <c r="C223" s="19"/>
      <c r="D223" s="18"/>
      <c r="E223" s="18"/>
      <c r="F223" s="18"/>
      <c r="G223" s="18"/>
      <c r="H223" s="18"/>
      <c r="I223" s="20"/>
      <c r="J223" s="18"/>
      <c r="K223" s="21" t="str">
        <f>IF(DATA!L133="","",INPUT!$S$26)</f>
        <v/>
      </c>
      <c r="L223" s="163" t="s">
        <v>430</v>
      </c>
      <c r="M223" s="54"/>
      <c r="N223" s="54" t="s">
        <v>443</v>
      </c>
      <c r="O223" s="54" t="str">
        <f>IF(AND(J220&gt;0,DATA!$B$133=1),$S$27,"")</f>
        <v/>
      </c>
    </row>
    <row r="224" spans="2:15" ht="21" customHeight="1">
      <c r="B224" s="305">
        <v>34</v>
      </c>
      <c r="C224" s="141" t="s">
        <v>361</v>
      </c>
      <c r="D224" s="177"/>
      <c r="E224" s="178"/>
      <c r="F224" s="178"/>
      <c r="G224" s="178"/>
      <c r="H224" s="179"/>
      <c r="I224" s="136" t="s">
        <v>314</v>
      </c>
      <c r="J224" s="180"/>
      <c r="K224" s="181"/>
      <c r="L224" s="182"/>
      <c r="M224" s="54">
        <f>IF(D226="北海道",1500,IF(D226="沖縄県",1500,IF(DATA!$H$134, $M$10, 0 )))</f>
        <v>0</v>
      </c>
      <c r="N224" s="54" t="s">
        <v>453</v>
      </c>
      <c r="O224" s="54" t="str">
        <f>IF(AND(OR(DATA!$B$134=1,DATA!$D$134=1),J326=0,OR(ISBLANK(D224)=FALSE,ISBLANK(D225)=FALSE,ISBLANK(D226)=FALSE,ISBLANK(F226)=FALSE,ISBLANK(D227)=FALSE,ISBLANK(D228)=FALSE,DATA!$H$134)),$S$27,"")</f>
        <v/>
      </c>
    </row>
    <row r="225" spans="2:15" ht="21" customHeight="1">
      <c r="B225" s="306"/>
      <c r="C225" s="137" t="s">
        <v>384</v>
      </c>
      <c r="D225" s="174"/>
      <c r="E225" s="175"/>
      <c r="F225" s="175"/>
      <c r="G225" s="175"/>
      <c r="H225" s="176"/>
      <c r="I225" s="137" t="s">
        <v>182</v>
      </c>
      <c r="J225" s="216"/>
      <c r="K225" s="217"/>
      <c r="L225" s="218"/>
      <c r="M225" s="54">
        <f>IF(D226="北海道",800,IF(D226="沖縄県",800,IF(DATA!$H$134, $M$11, 0 )))</f>
        <v>0</v>
      </c>
      <c r="N225" s="54" t="s">
        <v>383</v>
      </c>
      <c r="O225" s="54" t="str">
        <f>IF(AND(J226&gt;0,DATA!$H$134=FALSE,OR(D224="",D225="",D226="",F226="",D227="")),$S$28,"")</f>
        <v/>
      </c>
    </row>
    <row r="226" spans="2:15" ht="21" customHeight="1">
      <c r="B226" s="306"/>
      <c r="C226" s="137" t="s">
        <v>151</v>
      </c>
      <c r="D226" s="40"/>
      <c r="E226" s="143" t="s">
        <v>172</v>
      </c>
      <c r="F226" s="168"/>
      <c r="G226" s="169"/>
      <c r="H226" s="170"/>
      <c r="I226" s="137" t="s">
        <v>466</v>
      </c>
      <c r="J226" s="135">
        <v>0</v>
      </c>
      <c r="K226" s="140" t="s">
        <v>454</v>
      </c>
      <c r="L226" s="132">
        <f>DATA!$F$134*INPUT!J226</f>
        <v>0</v>
      </c>
      <c r="M226" s="54"/>
      <c r="N226" s="54" t="s">
        <v>447</v>
      </c>
    </row>
    <row r="227" spans="2:15" ht="21" customHeight="1" thickBot="1">
      <c r="B227" s="306"/>
      <c r="C227" s="137" t="s">
        <v>124</v>
      </c>
      <c r="D227" s="168"/>
      <c r="E227" s="169"/>
      <c r="F227" s="169"/>
      <c r="G227" s="169"/>
      <c r="H227" s="169"/>
      <c r="I227" s="169"/>
      <c r="J227" s="170"/>
      <c r="K227" s="139" t="s">
        <v>99</v>
      </c>
      <c r="L227" s="133">
        <f>IF(L226&gt;=10800,0+M224,IF(N228=0,IF(L226=0,0,700+M225),IF(DATA!$H$134,700+M225,IF($N$25&gt;10800,0+M224,700+M225))))</f>
        <v>0</v>
      </c>
      <c r="M227" s="101"/>
      <c r="N227" s="54" t="s">
        <v>198</v>
      </c>
    </row>
    <row r="228" spans="2:15" ht="21" customHeight="1" thickTop="1" thickBot="1">
      <c r="B228" s="307"/>
      <c r="C228" s="142" t="s">
        <v>324</v>
      </c>
      <c r="D228" s="171"/>
      <c r="E228" s="172"/>
      <c r="F228" s="172"/>
      <c r="G228" s="172"/>
      <c r="H228" s="172"/>
      <c r="I228" s="172"/>
      <c r="J228" s="173"/>
      <c r="K228" s="138" t="s">
        <v>398</v>
      </c>
      <c r="L228" s="134">
        <f>L226+L227</f>
        <v>0</v>
      </c>
      <c r="M228" s="101"/>
      <c r="N228" s="65">
        <f>IF(DATA!$H$134,L226+J226*IF($L$22&gt;0,DATA!P90,0),0)</f>
        <v>0</v>
      </c>
    </row>
    <row r="229" spans="2:15" ht="21" customHeight="1" thickBot="1">
      <c r="B229" s="45" t="str">
        <f>IF(DATA!$H$134=FALSE,"",IF(AND(D226="",INPUT!D224="",INPUT!D225="",INPUT!F226="",INPUT!D227="",INPUT!D228=""),"",$S$25))</f>
        <v/>
      </c>
      <c r="C229" s="19"/>
      <c r="D229" s="18"/>
      <c r="E229" s="18"/>
      <c r="F229" s="18"/>
      <c r="G229" s="18"/>
      <c r="H229" s="18"/>
      <c r="I229" s="20"/>
      <c r="J229" s="18"/>
      <c r="K229" s="21" t="str">
        <f>IF(DATA!L134="","",INPUT!$S$26)</f>
        <v/>
      </c>
      <c r="L229" s="163" t="s">
        <v>430</v>
      </c>
      <c r="M229" s="54"/>
      <c r="N229" s="54" t="s">
        <v>443</v>
      </c>
      <c r="O229" s="54" t="str">
        <f>IF(AND(J226&gt;0,DATA!$B$134=1),$S$27,"")</f>
        <v/>
      </c>
    </row>
    <row r="230" spans="2:15" ht="21" customHeight="1">
      <c r="B230" s="305">
        <v>35</v>
      </c>
      <c r="C230" s="141" t="s">
        <v>361</v>
      </c>
      <c r="D230" s="177"/>
      <c r="E230" s="178"/>
      <c r="F230" s="178"/>
      <c r="G230" s="178"/>
      <c r="H230" s="179"/>
      <c r="I230" s="136" t="s">
        <v>314</v>
      </c>
      <c r="J230" s="180"/>
      <c r="K230" s="181"/>
      <c r="L230" s="182"/>
      <c r="M230" s="54">
        <f>IF(D232="北海道",1500,IF(D232="沖縄県",1500,IF(DATA!$H$135, $M$10, 0 )))</f>
        <v>0</v>
      </c>
      <c r="N230" s="54" t="s">
        <v>453</v>
      </c>
      <c r="O230" s="54" t="str">
        <f>IF(AND(OR(DATA!$B$135=1,DATA!$D$135=1),J332=0,OR(ISBLANK(D230)=FALSE,ISBLANK(D231)=FALSE,ISBLANK(D232)=FALSE,ISBLANK(F232)=FALSE,ISBLANK(D233)=FALSE,ISBLANK(D234)=FALSE,DATA!$H$135)),$S$27,"")</f>
        <v/>
      </c>
    </row>
    <row r="231" spans="2:15" ht="21" customHeight="1">
      <c r="B231" s="306"/>
      <c r="C231" s="137" t="s">
        <v>384</v>
      </c>
      <c r="D231" s="174"/>
      <c r="E231" s="175"/>
      <c r="F231" s="175"/>
      <c r="G231" s="175"/>
      <c r="H231" s="176"/>
      <c r="I231" s="137" t="s">
        <v>182</v>
      </c>
      <c r="J231" s="216"/>
      <c r="K231" s="217"/>
      <c r="L231" s="218"/>
      <c r="M231" s="54">
        <f>IF(D232="北海道",800,IF(D232="沖縄県",800,IF(DATA!$H$135, $M$11, 0 )))</f>
        <v>0</v>
      </c>
      <c r="N231" s="54" t="s">
        <v>383</v>
      </c>
      <c r="O231" s="54" t="str">
        <f>IF(AND(J232&gt;0,DATA!$H$135=FALSE,OR(D230="",D231="",D232="",F232="",D233="")),$S$28,"")</f>
        <v/>
      </c>
    </row>
    <row r="232" spans="2:15" ht="21" customHeight="1">
      <c r="B232" s="306"/>
      <c r="C232" s="137" t="s">
        <v>151</v>
      </c>
      <c r="D232" s="40"/>
      <c r="E232" s="143" t="s">
        <v>172</v>
      </c>
      <c r="F232" s="168"/>
      <c r="G232" s="169"/>
      <c r="H232" s="170"/>
      <c r="I232" s="137" t="s">
        <v>466</v>
      </c>
      <c r="J232" s="135">
        <v>0</v>
      </c>
      <c r="K232" s="140" t="s">
        <v>454</v>
      </c>
      <c r="L232" s="132">
        <f>DATA!$F$135*INPUT!J232</f>
        <v>0</v>
      </c>
      <c r="M232" s="54"/>
      <c r="N232" s="54" t="s">
        <v>447</v>
      </c>
    </row>
    <row r="233" spans="2:15" ht="21" customHeight="1" thickBot="1">
      <c r="B233" s="306"/>
      <c r="C233" s="137" t="s">
        <v>124</v>
      </c>
      <c r="D233" s="168"/>
      <c r="E233" s="169"/>
      <c r="F233" s="169"/>
      <c r="G233" s="169"/>
      <c r="H233" s="169"/>
      <c r="I233" s="169"/>
      <c r="J233" s="170"/>
      <c r="K233" s="139" t="s">
        <v>99</v>
      </c>
      <c r="L233" s="133">
        <f>IF(L232&gt;=10800,0+M230,IF(N234=0,IF(L232=0,0,700+M231),IF(DATA!$H$135,700+M231,IF($N$25&gt;10800,0+M230,700+M231))))</f>
        <v>0</v>
      </c>
      <c r="M233" s="101"/>
      <c r="N233" s="54" t="s">
        <v>198</v>
      </c>
    </row>
    <row r="234" spans="2:15" ht="21" customHeight="1" thickTop="1" thickBot="1">
      <c r="B234" s="307"/>
      <c r="C234" s="142" t="s">
        <v>324</v>
      </c>
      <c r="D234" s="171"/>
      <c r="E234" s="172"/>
      <c r="F234" s="172"/>
      <c r="G234" s="172"/>
      <c r="H234" s="172"/>
      <c r="I234" s="172"/>
      <c r="J234" s="173"/>
      <c r="K234" s="138" t="s">
        <v>398</v>
      </c>
      <c r="L234" s="134">
        <f>L232+L233</f>
        <v>0</v>
      </c>
      <c r="M234" s="101"/>
      <c r="N234" s="65">
        <f>IF(DATA!$H$135,L232+J232*IF($L$22&gt;0,DATA!P90,0),0)</f>
        <v>0</v>
      </c>
    </row>
    <row r="235" spans="2:15" ht="21" customHeight="1" thickBot="1">
      <c r="B235" s="45" t="str">
        <f>IF(DATA!$H$135=FALSE,"",IF(AND(D232="",INPUT!D230="",INPUT!D231="",INPUT!F232="",INPUT!D233="",INPUT!D234=""),"",$S$25))</f>
        <v/>
      </c>
      <c r="C235" s="19"/>
      <c r="D235" s="18"/>
      <c r="E235" s="18"/>
      <c r="F235" s="18"/>
      <c r="G235" s="18"/>
      <c r="H235" s="18"/>
      <c r="I235" s="20"/>
      <c r="J235" s="18"/>
      <c r="K235" s="21" t="str">
        <f>IF(DATA!L135="","",INPUT!$S$26)</f>
        <v/>
      </c>
      <c r="L235" s="163" t="s">
        <v>430</v>
      </c>
      <c r="M235" s="54"/>
      <c r="N235" s="54" t="s">
        <v>443</v>
      </c>
      <c r="O235" s="54" t="str">
        <f>IF(AND(J232&gt;0,DATA!$B$135=1),$S$27,"")</f>
        <v/>
      </c>
    </row>
    <row r="236" spans="2:15" ht="21" customHeight="1">
      <c r="B236" s="305">
        <v>36</v>
      </c>
      <c r="C236" s="141" t="s">
        <v>361</v>
      </c>
      <c r="D236" s="177"/>
      <c r="E236" s="178"/>
      <c r="F236" s="178"/>
      <c r="G236" s="178"/>
      <c r="H236" s="179"/>
      <c r="I236" s="136" t="s">
        <v>314</v>
      </c>
      <c r="J236" s="180"/>
      <c r="K236" s="181"/>
      <c r="L236" s="182"/>
      <c r="M236" s="54">
        <f>IF(D238="北海道",1500,IF(D238="沖縄県",1500,IF(DATA!$H$136, $M$10, 0 )))</f>
        <v>0</v>
      </c>
      <c r="N236" s="54" t="s">
        <v>453</v>
      </c>
      <c r="O236" s="54" t="str">
        <f>IF(AND(OR(DATA!$B$136=1,DATA!$D$136=1),J338=0,OR(ISBLANK(D236)=FALSE,ISBLANK(D237)=FALSE,ISBLANK(D238)=FALSE,ISBLANK(F238)=FALSE,ISBLANK(D239)=FALSE,ISBLANK(D240)=FALSE,DATA!$H$136)),$S$27,"")</f>
        <v/>
      </c>
    </row>
    <row r="237" spans="2:15" ht="21" customHeight="1">
      <c r="B237" s="306"/>
      <c r="C237" s="137" t="s">
        <v>384</v>
      </c>
      <c r="D237" s="174"/>
      <c r="E237" s="175"/>
      <c r="F237" s="175"/>
      <c r="G237" s="175"/>
      <c r="H237" s="176"/>
      <c r="I237" s="137" t="s">
        <v>182</v>
      </c>
      <c r="J237" s="216"/>
      <c r="K237" s="217"/>
      <c r="L237" s="218"/>
      <c r="M237" s="54">
        <f>IF(D238="北海道",800,IF(D238="沖縄県",800,IF(DATA!$H$136, $M$11, 0 )))</f>
        <v>0</v>
      </c>
      <c r="N237" s="54" t="s">
        <v>383</v>
      </c>
      <c r="O237" s="54" t="str">
        <f>IF(AND(J238&gt;0,DATA!$H$136=FALSE,OR(D236="",D237="",D238="",F238="",D239="")),$S$28,"")</f>
        <v/>
      </c>
    </row>
    <row r="238" spans="2:15" ht="21" customHeight="1">
      <c r="B238" s="306"/>
      <c r="C238" s="137" t="s">
        <v>151</v>
      </c>
      <c r="D238" s="40"/>
      <c r="E238" s="143" t="s">
        <v>172</v>
      </c>
      <c r="F238" s="168"/>
      <c r="G238" s="169"/>
      <c r="H238" s="170"/>
      <c r="I238" s="137" t="s">
        <v>466</v>
      </c>
      <c r="J238" s="135">
        <v>0</v>
      </c>
      <c r="K238" s="140" t="s">
        <v>454</v>
      </c>
      <c r="L238" s="132">
        <f>DATA!$F$136*INPUT!J238</f>
        <v>0</v>
      </c>
      <c r="M238" s="54"/>
      <c r="N238" s="54" t="s">
        <v>447</v>
      </c>
    </row>
    <row r="239" spans="2:15" ht="21" customHeight="1" thickBot="1">
      <c r="B239" s="306"/>
      <c r="C239" s="137" t="s">
        <v>124</v>
      </c>
      <c r="D239" s="168"/>
      <c r="E239" s="169"/>
      <c r="F239" s="169"/>
      <c r="G239" s="169"/>
      <c r="H239" s="169"/>
      <c r="I239" s="169"/>
      <c r="J239" s="170"/>
      <c r="K239" s="139" t="s">
        <v>99</v>
      </c>
      <c r="L239" s="133">
        <f>IF(L238&gt;=10800,0+M236,IF(N240=0,IF(L238=0,0,700+M237),IF(DATA!$H$136,700+M237,IF($N$25&gt;10800,0+M236,700+M237))))</f>
        <v>0</v>
      </c>
      <c r="M239" s="101"/>
      <c r="N239" s="54" t="s">
        <v>198</v>
      </c>
    </row>
    <row r="240" spans="2:15" ht="21" customHeight="1" thickTop="1" thickBot="1">
      <c r="B240" s="307"/>
      <c r="C240" s="142" t="s">
        <v>324</v>
      </c>
      <c r="D240" s="171"/>
      <c r="E240" s="172"/>
      <c r="F240" s="172"/>
      <c r="G240" s="172"/>
      <c r="H240" s="172"/>
      <c r="I240" s="172"/>
      <c r="J240" s="173"/>
      <c r="K240" s="138" t="s">
        <v>398</v>
      </c>
      <c r="L240" s="134">
        <f>L238+L239</f>
        <v>0</v>
      </c>
      <c r="M240" s="101"/>
      <c r="N240" s="65">
        <f>IF(DATA!$H$136,L238+J238*IF($L$22&gt;0,DATA!P90,0),0)</f>
        <v>0</v>
      </c>
    </row>
    <row r="241" spans="2:15" ht="21" customHeight="1" thickBot="1">
      <c r="B241" s="45" t="str">
        <f>IF(DATA!$H$136=FALSE,"",IF(AND(D238="",INPUT!D236="",INPUT!D237="",INPUT!F238="",INPUT!D239="",INPUT!D240=""),"",$S$25))</f>
        <v/>
      </c>
      <c r="C241" s="19"/>
      <c r="D241" s="18"/>
      <c r="E241" s="18"/>
      <c r="F241" s="18"/>
      <c r="G241" s="18"/>
      <c r="H241" s="18"/>
      <c r="I241" s="20"/>
      <c r="J241" s="18"/>
      <c r="K241" s="21" t="str">
        <f>IF(DATA!L136="","",INPUT!$S$26)</f>
        <v/>
      </c>
      <c r="L241" s="163" t="s">
        <v>430</v>
      </c>
      <c r="M241" s="54"/>
      <c r="N241" s="54" t="s">
        <v>443</v>
      </c>
      <c r="O241" s="54" t="str">
        <f>IF(AND(J238&gt;0,DATA!$B$136=1),$S$27,"")</f>
        <v/>
      </c>
    </row>
    <row r="242" spans="2:15" ht="21" customHeight="1">
      <c r="B242" s="305">
        <v>37</v>
      </c>
      <c r="C242" s="141" t="s">
        <v>361</v>
      </c>
      <c r="D242" s="177"/>
      <c r="E242" s="178"/>
      <c r="F242" s="178"/>
      <c r="G242" s="178"/>
      <c r="H242" s="179"/>
      <c r="I242" s="136" t="s">
        <v>314</v>
      </c>
      <c r="J242" s="180"/>
      <c r="K242" s="181"/>
      <c r="L242" s="182"/>
      <c r="M242" s="54">
        <f>IF(D244="北海道",1500,IF(D244="沖縄県",1500,IF(DATA!$H$137, $M$10, 0 )))</f>
        <v>0</v>
      </c>
      <c r="N242" s="54" t="s">
        <v>453</v>
      </c>
      <c r="O242" s="54" t="str">
        <f>IF(AND(OR(DATA!$B$137=1,DATA!$D$137=1),J344=0,OR(ISBLANK(D242)=FALSE,ISBLANK(D243)=FALSE,ISBLANK(D244)=FALSE,ISBLANK(F244)=FALSE,ISBLANK(D245)=FALSE,ISBLANK(D246)=FALSE,DATA!$H$137)),$S$27,"")</f>
        <v/>
      </c>
    </row>
    <row r="243" spans="2:15" ht="21" customHeight="1">
      <c r="B243" s="306"/>
      <c r="C243" s="137" t="s">
        <v>384</v>
      </c>
      <c r="D243" s="174"/>
      <c r="E243" s="175"/>
      <c r="F243" s="175"/>
      <c r="G243" s="175"/>
      <c r="H243" s="176"/>
      <c r="I243" s="137" t="s">
        <v>182</v>
      </c>
      <c r="J243" s="216"/>
      <c r="K243" s="217"/>
      <c r="L243" s="218"/>
      <c r="M243" s="54">
        <f>IF(D244="北海道",800,IF(D244="沖縄県",800,IF(DATA!$H$137, $M$11, 0 )))</f>
        <v>0</v>
      </c>
      <c r="N243" s="54" t="s">
        <v>383</v>
      </c>
      <c r="O243" s="54" t="str">
        <f>IF(AND(J244&gt;0,DATA!$H$137=FALSE,OR(D242="",D243="",D244="",F244="",D245="")),$S$28,"")</f>
        <v/>
      </c>
    </row>
    <row r="244" spans="2:15" ht="21" customHeight="1">
      <c r="B244" s="306"/>
      <c r="C244" s="137" t="s">
        <v>151</v>
      </c>
      <c r="D244" s="40"/>
      <c r="E244" s="143" t="s">
        <v>172</v>
      </c>
      <c r="F244" s="168"/>
      <c r="G244" s="169"/>
      <c r="H244" s="170"/>
      <c r="I244" s="137" t="s">
        <v>466</v>
      </c>
      <c r="J244" s="135">
        <v>0</v>
      </c>
      <c r="K244" s="140" t="s">
        <v>454</v>
      </c>
      <c r="L244" s="132">
        <f>DATA!$F$137*INPUT!J244</f>
        <v>0</v>
      </c>
      <c r="M244" s="54"/>
      <c r="N244" s="54" t="s">
        <v>447</v>
      </c>
    </row>
    <row r="245" spans="2:15" ht="21" customHeight="1" thickBot="1">
      <c r="B245" s="306"/>
      <c r="C245" s="137" t="s">
        <v>124</v>
      </c>
      <c r="D245" s="168"/>
      <c r="E245" s="169"/>
      <c r="F245" s="169"/>
      <c r="G245" s="169"/>
      <c r="H245" s="169"/>
      <c r="I245" s="169"/>
      <c r="J245" s="170"/>
      <c r="K245" s="139" t="s">
        <v>99</v>
      </c>
      <c r="L245" s="133">
        <f>IF(L244&gt;=10800,0+M242,IF(N246=0,IF(L244=0,0,700+M243),IF(DATA!$H$137,700+M243,IF($N$25&gt;10800,0+M242,700+M243))))</f>
        <v>0</v>
      </c>
      <c r="M245" s="101"/>
      <c r="N245" s="54" t="s">
        <v>198</v>
      </c>
    </row>
    <row r="246" spans="2:15" ht="21" customHeight="1" thickTop="1" thickBot="1">
      <c r="B246" s="307"/>
      <c r="C246" s="142" t="s">
        <v>324</v>
      </c>
      <c r="D246" s="171"/>
      <c r="E246" s="172"/>
      <c r="F246" s="172"/>
      <c r="G246" s="172"/>
      <c r="H246" s="172"/>
      <c r="I246" s="172"/>
      <c r="J246" s="173"/>
      <c r="K246" s="138" t="s">
        <v>398</v>
      </c>
      <c r="L246" s="134">
        <f>L244+L245</f>
        <v>0</v>
      </c>
      <c r="M246" s="101"/>
      <c r="N246" s="65">
        <f>IF(DATA!$H$137,L244+J244*IF($L$22&gt;0,DATA!P90,0),0)</f>
        <v>0</v>
      </c>
    </row>
    <row r="247" spans="2:15" ht="21" customHeight="1" thickBot="1">
      <c r="B247" s="45" t="str">
        <f>IF(DATA!$H$137=FALSE,"",IF(AND(D244="",INPUT!D242="",INPUT!D243="",INPUT!F244="",INPUT!D245="",INPUT!D246=""),"",$S$25))</f>
        <v/>
      </c>
      <c r="C247" s="19"/>
      <c r="D247" s="18"/>
      <c r="E247" s="18"/>
      <c r="F247" s="18"/>
      <c r="G247" s="18"/>
      <c r="H247" s="18"/>
      <c r="I247" s="20"/>
      <c r="J247" s="18"/>
      <c r="K247" s="21" t="str">
        <f>IF(DATA!L137="","",INPUT!$S$26)</f>
        <v/>
      </c>
      <c r="L247" s="163" t="s">
        <v>430</v>
      </c>
      <c r="M247" s="54"/>
      <c r="N247" s="54" t="s">
        <v>443</v>
      </c>
      <c r="O247" s="54" t="str">
        <f>IF(AND(J244&gt;0,DATA!$B$137=1),$S$27,"")</f>
        <v/>
      </c>
    </row>
    <row r="248" spans="2:15" ht="21" customHeight="1">
      <c r="B248" s="305">
        <v>38</v>
      </c>
      <c r="C248" s="141" t="s">
        <v>361</v>
      </c>
      <c r="D248" s="177"/>
      <c r="E248" s="178"/>
      <c r="F248" s="178"/>
      <c r="G248" s="178"/>
      <c r="H248" s="179"/>
      <c r="I248" s="136" t="s">
        <v>314</v>
      </c>
      <c r="J248" s="180"/>
      <c r="K248" s="181"/>
      <c r="L248" s="182"/>
      <c r="M248" s="54">
        <f>IF(D250="北海道",1500,IF(D250="沖縄県",1500,IF(DATA!$H$138, $M$10, 0 )))</f>
        <v>0</v>
      </c>
      <c r="N248" s="54" t="s">
        <v>453</v>
      </c>
      <c r="O248" s="54" t="str">
        <f>IF(AND(OR(DATA!$B$138=1,DATA!$D$138=1),J350=0,OR(ISBLANK(D248)=FALSE,ISBLANK(D249)=FALSE,ISBLANK(D250)=FALSE,ISBLANK(F250)=FALSE,ISBLANK(D251)=FALSE,ISBLANK(D252)=FALSE,DATA!$H$138)),$S$27,"")</f>
        <v/>
      </c>
    </row>
    <row r="249" spans="2:15" ht="21" customHeight="1">
      <c r="B249" s="306"/>
      <c r="C249" s="137" t="s">
        <v>384</v>
      </c>
      <c r="D249" s="174"/>
      <c r="E249" s="175"/>
      <c r="F249" s="175"/>
      <c r="G249" s="175"/>
      <c r="H249" s="176"/>
      <c r="I249" s="137" t="s">
        <v>182</v>
      </c>
      <c r="J249" s="216"/>
      <c r="K249" s="217"/>
      <c r="L249" s="218"/>
      <c r="M249" s="54">
        <f>IF(D250="北海道",800,IF(D250="沖縄県",800,IF(DATA!$H$138, $M$11, 0 )))</f>
        <v>0</v>
      </c>
      <c r="N249" s="54" t="s">
        <v>383</v>
      </c>
      <c r="O249" s="54" t="str">
        <f>IF(AND(J250&gt;0,DATA!$H$138=FALSE,OR(D248="",D249="",D250="",F250="",D251="")),$S$28,"")</f>
        <v/>
      </c>
    </row>
    <row r="250" spans="2:15" ht="21" customHeight="1">
      <c r="B250" s="306"/>
      <c r="C250" s="137" t="s">
        <v>151</v>
      </c>
      <c r="D250" s="40"/>
      <c r="E250" s="143" t="s">
        <v>172</v>
      </c>
      <c r="F250" s="168"/>
      <c r="G250" s="169"/>
      <c r="H250" s="170"/>
      <c r="I250" s="137" t="s">
        <v>466</v>
      </c>
      <c r="J250" s="135">
        <v>0</v>
      </c>
      <c r="K250" s="140" t="s">
        <v>454</v>
      </c>
      <c r="L250" s="132">
        <f>DATA!$F$138*INPUT!J250</f>
        <v>0</v>
      </c>
      <c r="M250" s="54"/>
      <c r="N250" s="54" t="s">
        <v>447</v>
      </c>
    </row>
    <row r="251" spans="2:15" ht="21" customHeight="1" thickBot="1">
      <c r="B251" s="306"/>
      <c r="C251" s="137" t="s">
        <v>124</v>
      </c>
      <c r="D251" s="168"/>
      <c r="E251" s="169"/>
      <c r="F251" s="169"/>
      <c r="G251" s="169"/>
      <c r="H251" s="169"/>
      <c r="I251" s="169"/>
      <c r="J251" s="170"/>
      <c r="K251" s="139" t="s">
        <v>99</v>
      </c>
      <c r="L251" s="133">
        <f>IF(L250&gt;=10800,0+M248,IF(N252=0,IF(L250=0,0,700+M249),IF(DATA!$H$138,700+M249,IF($N$25&gt;10800,0+M248,700+M249))))</f>
        <v>0</v>
      </c>
      <c r="M251" s="101"/>
      <c r="N251" s="54" t="s">
        <v>198</v>
      </c>
    </row>
    <row r="252" spans="2:15" ht="21" customHeight="1" thickTop="1" thickBot="1">
      <c r="B252" s="307"/>
      <c r="C252" s="142" t="s">
        <v>324</v>
      </c>
      <c r="D252" s="171"/>
      <c r="E252" s="172"/>
      <c r="F252" s="172"/>
      <c r="G252" s="172"/>
      <c r="H252" s="172"/>
      <c r="I252" s="172"/>
      <c r="J252" s="173"/>
      <c r="K252" s="138" t="s">
        <v>398</v>
      </c>
      <c r="L252" s="134">
        <f>L250+L251</f>
        <v>0</v>
      </c>
      <c r="M252" s="101"/>
      <c r="N252" s="65">
        <f>IF(DATA!$H$138,L250+J250*IF($L$22&gt;0,DATA!P90,0),0)</f>
        <v>0</v>
      </c>
    </row>
    <row r="253" spans="2:15" ht="21" customHeight="1" thickBot="1">
      <c r="B253" s="45" t="str">
        <f>IF(DATA!$H$138=FALSE,"",IF(AND(D250="",INPUT!D248="",INPUT!D249="",INPUT!F250="",INPUT!D251="",INPUT!D252=""),"",$S$25))</f>
        <v/>
      </c>
      <c r="C253" s="19"/>
      <c r="D253" s="18"/>
      <c r="E253" s="18"/>
      <c r="F253" s="18"/>
      <c r="G253" s="18"/>
      <c r="H253" s="18"/>
      <c r="I253" s="20"/>
      <c r="J253" s="18"/>
      <c r="K253" s="21" t="str">
        <f>IF(DATA!L138="","",INPUT!$S$26)</f>
        <v/>
      </c>
      <c r="L253" s="163" t="s">
        <v>430</v>
      </c>
      <c r="M253" s="54"/>
      <c r="N253" s="54" t="s">
        <v>443</v>
      </c>
      <c r="O253" s="54" t="str">
        <f>IF(AND(J250&gt;0,DATA!$B$138=1),$S$27,"")</f>
        <v/>
      </c>
    </row>
    <row r="254" spans="2:15" ht="21" customHeight="1">
      <c r="B254" s="305">
        <v>39</v>
      </c>
      <c r="C254" s="141" t="s">
        <v>361</v>
      </c>
      <c r="D254" s="177"/>
      <c r="E254" s="178"/>
      <c r="F254" s="178"/>
      <c r="G254" s="178"/>
      <c r="H254" s="179"/>
      <c r="I254" s="136" t="s">
        <v>314</v>
      </c>
      <c r="J254" s="180"/>
      <c r="K254" s="181"/>
      <c r="L254" s="182"/>
      <c r="M254" s="54">
        <f>IF(D256="北海道",1500,IF(D256="沖縄県",1500,IF(DATA!$H$139, $M$10, 0 )))</f>
        <v>0</v>
      </c>
      <c r="N254" s="54" t="s">
        <v>453</v>
      </c>
      <c r="O254" s="54" t="str">
        <f>IF(AND(OR(DATA!$B$139=1,DATA!$D$139=1),J356=0,OR(ISBLANK(D254)=FALSE,ISBLANK(D255)=FALSE,ISBLANK(D256)=FALSE,ISBLANK(F256)=FALSE,ISBLANK(D257)=FALSE,ISBLANK(D258)=FALSE,DATA!$H$139)),$S$27,"")</f>
        <v/>
      </c>
    </row>
    <row r="255" spans="2:15" ht="21" customHeight="1">
      <c r="B255" s="306"/>
      <c r="C255" s="137" t="s">
        <v>384</v>
      </c>
      <c r="D255" s="174"/>
      <c r="E255" s="175"/>
      <c r="F255" s="175"/>
      <c r="G255" s="175"/>
      <c r="H255" s="176"/>
      <c r="I255" s="137" t="s">
        <v>182</v>
      </c>
      <c r="J255" s="216"/>
      <c r="K255" s="217"/>
      <c r="L255" s="218"/>
      <c r="M255" s="54">
        <f>IF(D256="北海道",800,IF(D256="沖縄県",800,IF(DATA!$H$139, $M$11, 0 )))</f>
        <v>0</v>
      </c>
      <c r="N255" s="54" t="s">
        <v>383</v>
      </c>
      <c r="O255" s="54" t="str">
        <f>IF(AND(J256&gt;0,DATA!$H$139=FALSE,OR(D254="",D255="",D256="",F256="",D257="")),$S$28,"")</f>
        <v/>
      </c>
    </row>
    <row r="256" spans="2:15" ht="21" customHeight="1">
      <c r="B256" s="306"/>
      <c r="C256" s="137" t="s">
        <v>151</v>
      </c>
      <c r="D256" s="40"/>
      <c r="E256" s="143" t="s">
        <v>172</v>
      </c>
      <c r="F256" s="168"/>
      <c r="G256" s="169"/>
      <c r="H256" s="170"/>
      <c r="I256" s="137" t="s">
        <v>466</v>
      </c>
      <c r="J256" s="135">
        <v>0</v>
      </c>
      <c r="K256" s="140" t="s">
        <v>454</v>
      </c>
      <c r="L256" s="132">
        <f>DATA!$F$139*INPUT!J256</f>
        <v>0</v>
      </c>
      <c r="M256" s="54"/>
      <c r="N256" s="54" t="s">
        <v>447</v>
      </c>
    </row>
    <row r="257" spans="2:15" ht="21" customHeight="1" thickBot="1">
      <c r="B257" s="306"/>
      <c r="C257" s="137" t="s">
        <v>124</v>
      </c>
      <c r="D257" s="168"/>
      <c r="E257" s="169"/>
      <c r="F257" s="169"/>
      <c r="G257" s="169"/>
      <c r="H257" s="169"/>
      <c r="I257" s="169"/>
      <c r="J257" s="170"/>
      <c r="K257" s="139" t="s">
        <v>99</v>
      </c>
      <c r="L257" s="133">
        <f>IF(L256&gt;=10800,0+M254,IF(N258=0,IF(L256=0,0,700+M255),IF(DATA!$H$139,700+M255,IF($N$25&gt;10800,0+M254,700+M255))))</f>
        <v>0</v>
      </c>
      <c r="M257" s="101"/>
      <c r="N257" s="54" t="s">
        <v>198</v>
      </c>
    </row>
    <row r="258" spans="2:15" ht="21" customHeight="1" thickTop="1" thickBot="1">
      <c r="B258" s="307"/>
      <c r="C258" s="142" t="s">
        <v>324</v>
      </c>
      <c r="D258" s="171"/>
      <c r="E258" s="172"/>
      <c r="F258" s="172"/>
      <c r="G258" s="172"/>
      <c r="H258" s="172"/>
      <c r="I258" s="172"/>
      <c r="J258" s="173"/>
      <c r="K258" s="138" t="s">
        <v>398</v>
      </c>
      <c r="L258" s="134">
        <f>L256+L257</f>
        <v>0</v>
      </c>
      <c r="M258" s="101"/>
      <c r="N258" s="65">
        <f>IF(DATA!$H$139,L256+J256*IF($L$22&gt;0,DATA!P90,0),0)</f>
        <v>0</v>
      </c>
    </row>
    <row r="259" spans="2:15" ht="21" customHeight="1" thickBot="1">
      <c r="B259" s="45" t="str">
        <f>IF(DATA!$H$139=FALSE,"",IF(AND(D256="",INPUT!D254="",INPUT!D255="",INPUT!F256="",INPUT!D257="",INPUT!D258=""),"",$S$25))</f>
        <v/>
      </c>
      <c r="C259" s="19"/>
      <c r="D259" s="18"/>
      <c r="E259" s="18"/>
      <c r="F259" s="18"/>
      <c r="G259" s="18"/>
      <c r="H259" s="18"/>
      <c r="I259" s="20"/>
      <c r="J259" s="18"/>
      <c r="K259" s="21" t="str">
        <f>IF(DATA!L139="","",INPUT!$S$26)</f>
        <v/>
      </c>
      <c r="L259" s="163" t="s">
        <v>430</v>
      </c>
      <c r="M259" s="54"/>
      <c r="N259" s="54" t="s">
        <v>443</v>
      </c>
      <c r="O259" s="54" t="str">
        <f>IF(AND(J256&gt;0,DATA!$B$139=1),$S$27,"")</f>
        <v/>
      </c>
    </row>
    <row r="260" spans="2:15" ht="21" customHeight="1">
      <c r="B260" s="305">
        <v>40</v>
      </c>
      <c r="C260" s="141" t="s">
        <v>361</v>
      </c>
      <c r="D260" s="177"/>
      <c r="E260" s="178"/>
      <c r="F260" s="178"/>
      <c r="G260" s="178"/>
      <c r="H260" s="179"/>
      <c r="I260" s="136" t="s">
        <v>314</v>
      </c>
      <c r="J260" s="180"/>
      <c r="K260" s="181"/>
      <c r="L260" s="182"/>
      <c r="M260" s="54">
        <f>IF(D262="北海道",1500,IF(D262="沖縄県",1500,IF(DATA!$H$140, $M$10, 0 )))</f>
        <v>0</v>
      </c>
      <c r="N260" s="54" t="s">
        <v>453</v>
      </c>
      <c r="O260" s="54" t="str">
        <f>IF(AND(OR(DATA!$B$140=1,DATA!$D$140=1),J362=0,OR(ISBLANK(D260)=FALSE,ISBLANK(D261)=FALSE,ISBLANK(D262)=FALSE,ISBLANK(F262)=FALSE,ISBLANK(D263)=FALSE,ISBLANK(D264)=FALSE,DATA!$H$140)),$S$27,"")</f>
        <v/>
      </c>
    </row>
    <row r="261" spans="2:15" ht="21" customHeight="1">
      <c r="B261" s="306"/>
      <c r="C261" s="137" t="s">
        <v>384</v>
      </c>
      <c r="D261" s="174"/>
      <c r="E261" s="175"/>
      <c r="F261" s="175"/>
      <c r="G261" s="175"/>
      <c r="H261" s="176"/>
      <c r="I261" s="137" t="s">
        <v>182</v>
      </c>
      <c r="J261" s="216"/>
      <c r="K261" s="217"/>
      <c r="L261" s="218"/>
      <c r="M261" s="54">
        <f>IF(D262="北海道",800,IF(D262="沖縄県",800,IF(DATA!$H$140, $M$11, 0 )))</f>
        <v>0</v>
      </c>
      <c r="N261" s="54" t="s">
        <v>383</v>
      </c>
      <c r="O261" s="54" t="str">
        <f>IF(AND(J262&gt;0,DATA!$H$140=FALSE,OR(D260="",D261="",D262="",F262="",D263="")),$S$28,"")</f>
        <v/>
      </c>
    </row>
    <row r="262" spans="2:15" ht="21" customHeight="1">
      <c r="B262" s="306"/>
      <c r="C262" s="137" t="s">
        <v>151</v>
      </c>
      <c r="D262" s="40"/>
      <c r="E262" s="143" t="s">
        <v>172</v>
      </c>
      <c r="F262" s="168"/>
      <c r="G262" s="169"/>
      <c r="H262" s="170"/>
      <c r="I262" s="137" t="s">
        <v>466</v>
      </c>
      <c r="J262" s="135">
        <v>0</v>
      </c>
      <c r="K262" s="140" t="s">
        <v>454</v>
      </c>
      <c r="L262" s="132">
        <f>DATA!$F$140*INPUT!J262</f>
        <v>0</v>
      </c>
      <c r="M262" s="54"/>
      <c r="N262" s="54" t="s">
        <v>447</v>
      </c>
    </row>
    <row r="263" spans="2:15" ht="21" customHeight="1" thickBot="1">
      <c r="B263" s="306"/>
      <c r="C263" s="137" t="s">
        <v>124</v>
      </c>
      <c r="D263" s="168"/>
      <c r="E263" s="169"/>
      <c r="F263" s="169"/>
      <c r="G263" s="169"/>
      <c r="H263" s="169"/>
      <c r="I263" s="169"/>
      <c r="J263" s="170"/>
      <c r="K263" s="139" t="s">
        <v>99</v>
      </c>
      <c r="L263" s="133">
        <f>IF(L262&gt;=10800,0+M260,IF(N264=0,IF(L262=0,0,700+M261),IF(DATA!$H$140,700+M261,IF($N$25&gt;10800,0+M260,700+M261))))</f>
        <v>0</v>
      </c>
      <c r="M263" s="101"/>
      <c r="N263" s="54" t="s">
        <v>198</v>
      </c>
    </row>
    <row r="264" spans="2:15" ht="21" customHeight="1" thickTop="1" thickBot="1">
      <c r="B264" s="307"/>
      <c r="C264" s="142" t="s">
        <v>324</v>
      </c>
      <c r="D264" s="171"/>
      <c r="E264" s="172"/>
      <c r="F264" s="172"/>
      <c r="G264" s="172"/>
      <c r="H264" s="172"/>
      <c r="I264" s="172"/>
      <c r="J264" s="173"/>
      <c r="K264" s="138" t="s">
        <v>398</v>
      </c>
      <c r="L264" s="134">
        <f>L262+L263</f>
        <v>0</v>
      </c>
      <c r="M264" s="101"/>
      <c r="N264" s="65">
        <f>IF(DATA!$H$140,L262+J262*IF($L$22&gt;0,DATA!P90,0),0)</f>
        <v>0</v>
      </c>
    </row>
    <row r="265" spans="2:15" ht="21" customHeight="1">
      <c r="B265" s="45" t="str">
        <f>IF(DATA!$H$140=FALSE,"",IF(AND(D262="",INPUT!D260="",INPUT!D261="",INPUT!F262="",INPUT!D263="",INPUT!D264=""),"",$S$25))</f>
        <v/>
      </c>
      <c r="C265" s="19"/>
      <c r="D265" s="18"/>
      <c r="E265" s="18"/>
      <c r="F265" s="18"/>
      <c r="G265" s="18"/>
      <c r="H265" s="18"/>
      <c r="I265" s="20"/>
      <c r="J265" s="18"/>
      <c r="K265" s="21" t="str">
        <f>IF(DATA!L140="","",INPUT!$S$26)</f>
        <v/>
      </c>
      <c r="L265" s="163" t="s">
        <v>430</v>
      </c>
      <c r="M265" s="54"/>
      <c r="N265" s="54" t="s">
        <v>443</v>
      </c>
      <c r="O265" s="54" t="str">
        <f>IF(AND(J262&gt;0,DATA!$B$140=1),$S$27,"")</f>
        <v/>
      </c>
    </row>
    <row r="266" spans="2:15" ht="21" customHeight="1">
      <c r="B266" s="25" t="s">
        <v>187</v>
      </c>
    </row>
  </sheetData>
  <sheetProtection algorithmName="SHA-512" hashValue="IQwI2ejUqXVNSrFOkH0wC8mHa+2CbjZNxfQD51uNymetbm8nLn3kawNqwIwXsY1wEqjYWJZA+i8DMoM95zTQHA==" saltValue="CWWZjyEjTDRK0ybD4uM9gg==" spinCount="100000" sheet="1" objects="1" scenarios="1"/>
  <mergeCells count="380">
    <mergeCell ref="B62:B66"/>
    <mergeCell ref="B68:B72"/>
    <mergeCell ref="B44:B48"/>
    <mergeCell ref="J33:L33"/>
    <mergeCell ref="B56:B60"/>
    <mergeCell ref="D56:H56"/>
    <mergeCell ref="J56:L56"/>
    <mergeCell ref="D57:H57"/>
    <mergeCell ref="J57:L57"/>
    <mergeCell ref="F58:H58"/>
    <mergeCell ref="J63:L63"/>
    <mergeCell ref="F64:H64"/>
    <mergeCell ref="D65:J65"/>
    <mergeCell ref="D66:J66"/>
    <mergeCell ref="B32:B36"/>
    <mergeCell ref="D54:J54"/>
    <mergeCell ref="B19:C20"/>
    <mergeCell ref="I19:L19"/>
    <mergeCell ref="D20:L20"/>
    <mergeCell ref="B92:B96"/>
    <mergeCell ref="D92:H92"/>
    <mergeCell ref="J92:L92"/>
    <mergeCell ref="D93:H93"/>
    <mergeCell ref="J93:L93"/>
    <mergeCell ref="B21:C21"/>
    <mergeCell ref="D21:L21"/>
    <mergeCell ref="D33:H33"/>
    <mergeCell ref="J38:L38"/>
    <mergeCell ref="D39:H39"/>
    <mergeCell ref="F34:H34"/>
    <mergeCell ref="J39:L39"/>
    <mergeCell ref="J51:L51"/>
    <mergeCell ref="D53:J53"/>
    <mergeCell ref="B50:B54"/>
    <mergeCell ref="B86:B90"/>
    <mergeCell ref="D96:J96"/>
    <mergeCell ref="D90:J90"/>
    <mergeCell ref="D62:H62"/>
    <mergeCell ref="J62:L62"/>
    <mergeCell ref="D63:H63"/>
    <mergeCell ref="D132:J132"/>
    <mergeCell ref="J128:L128"/>
    <mergeCell ref="D129:H129"/>
    <mergeCell ref="J129:L129"/>
    <mergeCell ref="F124:H124"/>
    <mergeCell ref="W65:W82"/>
    <mergeCell ref="D36:J36"/>
    <mergeCell ref="D38:H38"/>
    <mergeCell ref="J50:L50"/>
    <mergeCell ref="D51:H51"/>
    <mergeCell ref="D117:H117"/>
    <mergeCell ref="J117:L117"/>
    <mergeCell ref="D111:H111"/>
    <mergeCell ref="J111:L111"/>
    <mergeCell ref="F112:H112"/>
    <mergeCell ref="F52:H52"/>
    <mergeCell ref="D48:J48"/>
    <mergeCell ref="D68:H68"/>
    <mergeCell ref="J68:L68"/>
    <mergeCell ref="D69:H69"/>
    <mergeCell ref="J69:L69"/>
    <mergeCell ref="F70:H70"/>
    <mergeCell ref="D71:J71"/>
    <mergeCell ref="D72:J72"/>
    <mergeCell ref="F130:H130"/>
    <mergeCell ref="D131:J131"/>
    <mergeCell ref="D110:H110"/>
    <mergeCell ref="J110:L110"/>
    <mergeCell ref="D113:J113"/>
    <mergeCell ref="D120:J120"/>
    <mergeCell ref="D116:H116"/>
    <mergeCell ref="D126:J126"/>
    <mergeCell ref="U1:V2"/>
    <mergeCell ref="U19:V20"/>
    <mergeCell ref="U4:V18"/>
    <mergeCell ref="U3:V3"/>
    <mergeCell ref="F118:H118"/>
    <mergeCell ref="D119:J119"/>
    <mergeCell ref="D114:J114"/>
    <mergeCell ref="J116:L116"/>
    <mergeCell ref="D47:J47"/>
    <mergeCell ref="D50:H50"/>
    <mergeCell ref="D86:H86"/>
    <mergeCell ref="J86:L86"/>
    <mergeCell ref="D87:H87"/>
    <mergeCell ref="J87:L87"/>
    <mergeCell ref="F88:H88"/>
    <mergeCell ref="D89:J89"/>
    <mergeCell ref="B260:B264"/>
    <mergeCell ref="F40:H40"/>
    <mergeCell ref="D41:J41"/>
    <mergeCell ref="D42:J42"/>
    <mergeCell ref="F262:H262"/>
    <mergeCell ref="D263:J263"/>
    <mergeCell ref="D261:H261"/>
    <mergeCell ref="D123:H123"/>
    <mergeCell ref="B128:B132"/>
    <mergeCell ref="D128:H128"/>
    <mergeCell ref="B122:B126"/>
    <mergeCell ref="D122:H122"/>
    <mergeCell ref="B254:B258"/>
    <mergeCell ref="D257:J257"/>
    <mergeCell ref="D258:J258"/>
    <mergeCell ref="F250:H250"/>
    <mergeCell ref="D251:J251"/>
    <mergeCell ref="D252:J252"/>
    <mergeCell ref="D254:H254"/>
    <mergeCell ref="J254:L254"/>
    <mergeCell ref="D255:H255"/>
    <mergeCell ref="J255:L255"/>
    <mergeCell ref="D246:J246"/>
    <mergeCell ref="D264:J264"/>
    <mergeCell ref="D248:H248"/>
    <mergeCell ref="J248:L248"/>
    <mergeCell ref="D249:H249"/>
    <mergeCell ref="J249:L249"/>
    <mergeCell ref="J260:L260"/>
    <mergeCell ref="J261:L261"/>
    <mergeCell ref="D260:H260"/>
    <mergeCell ref="F256:H256"/>
    <mergeCell ref="B230:B234"/>
    <mergeCell ref="D230:H230"/>
    <mergeCell ref="J230:L230"/>
    <mergeCell ref="D231:H231"/>
    <mergeCell ref="J231:L231"/>
    <mergeCell ref="F232:H232"/>
    <mergeCell ref="D233:J233"/>
    <mergeCell ref="D234:J234"/>
    <mergeCell ref="B248:B252"/>
    <mergeCell ref="B236:B240"/>
    <mergeCell ref="D236:H236"/>
    <mergeCell ref="J236:L236"/>
    <mergeCell ref="D237:H237"/>
    <mergeCell ref="J237:L237"/>
    <mergeCell ref="F238:H238"/>
    <mergeCell ref="D239:J239"/>
    <mergeCell ref="D240:J240"/>
    <mergeCell ref="B242:B246"/>
    <mergeCell ref="D242:H242"/>
    <mergeCell ref="J242:L242"/>
    <mergeCell ref="D243:H243"/>
    <mergeCell ref="J243:L243"/>
    <mergeCell ref="F244:H244"/>
    <mergeCell ref="D245:J245"/>
    <mergeCell ref="B218:B222"/>
    <mergeCell ref="D218:H218"/>
    <mergeCell ref="J218:L218"/>
    <mergeCell ref="D219:H219"/>
    <mergeCell ref="J219:L219"/>
    <mergeCell ref="F220:H220"/>
    <mergeCell ref="D221:J221"/>
    <mergeCell ref="D222:J222"/>
    <mergeCell ref="B224:B228"/>
    <mergeCell ref="D224:H224"/>
    <mergeCell ref="J224:L224"/>
    <mergeCell ref="D225:H225"/>
    <mergeCell ref="J225:L225"/>
    <mergeCell ref="F226:H226"/>
    <mergeCell ref="D227:J227"/>
    <mergeCell ref="D228:J228"/>
    <mergeCell ref="B206:B210"/>
    <mergeCell ref="D206:H206"/>
    <mergeCell ref="J206:L206"/>
    <mergeCell ref="D207:H207"/>
    <mergeCell ref="J207:L207"/>
    <mergeCell ref="F208:H208"/>
    <mergeCell ref="D209:J209"/>
    <mergeCell ref="D210:J210"/>
    <mergeCell ref="B212:B216"/>
    <mergeCell ref="D212:H212"/>
    <mergeCell ref="J212:L212"/>
    <mergeCell ref="D213:H213"/>
    <mergeCell ref="J213:L213"/>
    <mergeCell ref="F214:H214"/>
    <mergeCell ref="D215:J215"/>
    <mergeCell ref="D216:J216"/>
    <mergeCell ref="B194:B198"/>
    <mergeCell ref="D194:H194"/>
    <mergeCell ref="J194:L194"/>
    <mergeCell ref="D195:H195"/>
    <mergeCell ref="J195:L195"/>
    <mergeCell ref="F196:H196"/>
    <mergeCell ref="D197:J197"/>
    <mergeCell ref="D198:J198"/>
    <mergeCell ref="B200:B204"/>
    <mergeCell ref="D200:H200"/>
    <mergeCell ref="J200:L200"/>
    <mergeCell ref="D201:H201"/>
    <mergeCell ref="J201:L201"/>
    <mergeCell ref="F202:H202"/>
    <mergeCell ref="D203:J203"/>
    <mergeCell ref="D204:J204"/>
    <mergeCell ref="B182:B186"/>
    <mergeCell ref="D182:H182"/>
    <mergeCell ref="J182:L182"/>
    <mergeCell ref="D183:H183"/>
    <mergeCell ref="J183:L183"/>
    <mergeCell ref="F184:H184"/>
    <mergeCell ref="D185:J185"/>
    <mergeCell ref="D186:J186"/>
    <mergeCell ref="B188:B192"/>
    <mergeCell ref="D188:H188"/>
    <mergeCell ref="J188:L188"/>
    <mergeCell ref="D189:H189"/>
    <mergeCell ref="J189:L189"/>
    <mergeCell ref="F190:H190"/>
    <mergeCell ref="D191:J191"/>
    <mergeCell ref="D192:J192"/>
    <mergeCell ref="B170:B174"/>
    <mergeCell ref="D170:H170"/>
    <mergeCell ref="J170:L170"/>
    <mergeCell ref="D171:H171"/>
    <mergeCell ref="J171:L171"/>
    <mergeCell ref="F172:H172"/>
    <mergeCell ref="D173:J173"/>
    <mergeCell ref="D174:J174"/>
    <mergeCell ref="B176:B180"/>
    <mergeCell ref="D176:H176"/>
    <mergeCell ref="J176:L176"/>
    <mergeCell ref="D177:H177"/>
    <mergeCell ref="J177:L177"/>
    <mergeCell ref="F178:H178"/>
    <mergeCell ref="D179:J179"/>
    <mergeCell ref="D180:J180"/>
    <mergeCell ref="B158:B162"/>
    <mergeCell ref="D158:H158"/>
    <mergeCell ref="J158:L158"/>
    <mergeCell ref="D159:H159"/>
    <mergeCell ref="J159:L159"/>
    <mergeCell ref="F160:H160"/>
    <mergeCell ref="D161:J161"/>
    <mergeCell ref="D162:J162"/>
    <mergeCell ref="B164:B168"/>
    <mergeCell ref="D164:H164"/>
    <mergeCell ref="J164:L164"/>
    <mergeCell ref="D165:H165"/>
    <mergeCell ref="J165:L165"/>
    <mergeCell ref="F166:H166"/>
    <mergeCell ref="D167:J167"/>
    <mergeCell ref="D168:J168"/>
    <mergeCell ref="B146:B150"/>
    <mergeCell ref="D146:H146"/>
    <mergeCell ref="J146:L146"/>
    <mergeCell ref="D147:H147"/>
    <mergeCell ref="J147:L147"/>
    <mergeCell ref="F148:H148"/>
    <mergeCell ref="D149:J149"/>
    <mergeCell ref="D150:J150"/>
    <mergeCell ref="B152:B156"/>
    <mergeCell ref="D152:H152"/>
    <mergeCell ref="J152:L152"/>
    <mergeCell ref="D153:H153"/>
    <mergeCell ref="J153:L153"/>
    <mergeCell ref="F154:H154"/>
    <mergeCell ref="D155:J155"/>
    <mergeCell ref="D156:J156"/>
    <mergeCell ref="B134:B138"/>
    <mergeCell ref="D134:H134"/>
    <mergeCell ref="J134:L134"/>
    <mergeCell ref="D135:H135"/>
    <mergeCell ref="J135:L135"/>
    <mergeCell ref="F136:H136"/>
    <mergeCell ref="D137:J137"/>
    <mergeCell ref="B140:B144"/>
    <mergeCell ref="D141:H141"/>
    <mergeCell ref="D143:J143"/>
    <mergeCell ref="J141:L141"/>
    <mergeCell ref="F142:H142"/>
    <mergeCell ref="D140:H140"/>
    <mergeCell ref="J140:L140"/>
    <mergeCell ref="D138:J138"/>
    <mergeCell ref="B116:B120"/>
    <mergeCell ref="B104:B108"/>
    <mergeCell ref="D104:H104"/>
    <mergeCell ref="J104:L104"/>
    <mergeCell ref="D105:H105"/>
    <mergeCell ref="J105:L105"/>
    <mergeCell ref="F106:H106"/>
    <mergeCell ref="D107:J107"/>
    <mergeCell ref="D108:J108"/>
    <mergeCell ref="B110:B114"/>
    <mergeCell ref="D78:J78"/>
    <mergeCell ref="B80:B84"/>
    <mergeCell ref="D80:H80"/>
    <mergeCell ref="J80:L80"/>
    <mergeCell ref="D81:H81"/>
    <mergeCell ref="J81:L81"/>
    <mergeCell ref="F82:H82"/>
    <mergeCell ref="D83:J83"/>
    <mergeCell ref="D84:J84"/>
    <mergeCell ref="K1:L1"/>
    <mergeCell ref="C1:J1"/>
    <mergeCell ref="B3:I3"/>
    <mergeCell ref="B2:L2"/>
    <mergeCell ref="J3:L4"/>
    <mergeCell ref="B4:I4"/>
    <mergeCell ref="D32:H32"/>
    <mergeCell ref="J32:L32"/>
    <mergeCell ref="J45:L45"/>
    <mergeCell ref="B22:C23"/>
    <mergeCell ref="D23:L23"/>
    <mergeCell ref="D35:J35"/>
    <mergeCell ref="J26:L26"/>
    <mergeCell ref="F22:J22"/>
    <mergeCell ref="B24:C24"/>
    <mergeCell ref="D24:L24"/>
    <mergeCell ref="D14:G14"/>
    <mergeCell ref="B16:L16"/>
    <mergeCell ref="J27:L27"/>
    <mergeCell ref="D17:E17"/>
    <mergeCell ref="B18:C18"/>
    <mergeCell ref="F17:L17"/>
    <mergeCell ref="B5:I5"/>
    <mergeCell ref="D18:E18"/>
    <mergeCell ref="B17:C17"/>
    <mergeCell ref="G7:I7"/>
    <mergeCell ref="I10:L10"/>
    <mergeCell ref="K6:L6"/>
    <mergeCell ref="K7:L7"/>
    <mergeCell ref="G6:I6"/>
    <mergeCell ref="D11:G11"/>
    <mergeCell ref="B6:C6"/>
    <mergeCell ref="B9:B15"/>
    <mergeCell ref="D9:G9"/>
    <mergeCell ref="F12:G12"/>
    <mergeCell ref="B8:L8"/>
    <mergeCell ref="D10:G10"/>
    <mergeCell ref="D6:E6"/>
    <mergeCell ref="J13:L13"/>
    <mergeCell ref="I9:L9"/>
    <mergeCell ref="J11:L11"/>
    <mergeCell ref="B7:C7"/>
    <mergeCell ref="D7:E7"/>
    <mergeCell ref="D13:G13"/>
    <mergeCell ref="D15:G15"/>
    <mergeCell ref="D26:H26"/>
    <mergeCell ref="U136:V137"/>
    <mergeCell ref="U127:V128"/>
    <mergeCell ref="F46:H46"/>
    <mergeCell ref="J14:L14"/>
    <mergeCell ref="D45:H45"/>
    <mergeCell ref="D59:J59"/>
    <mergeCell ref="D60:J60"/>
    <mergeCell ref="U132:V133"/>
    <mergeCell ref="U134:V135"/>
    <mergeCell ref="D125:J125"/>
    <mergeCell ref="J122:L122"/>
    <mergeCell ref="J123:L123"/>
    <mergeCell ref="U130:V131"/>
    <mergeCell ref="F94:H94"/>
    <mergeCell ref="D95:J95"/>
    <mergeCell ref="F18:H18"/>
    <mergeCell ref="D98:H98"/>
    <mergeCell ref="J98:L98"/>
    <mergeCell ref="D99:H99"/>
    <mergeCell ref="J99:L99"/>
    <mergeCell ref="B26:B30"/>
    <mergeCell ref="D29:J29"/>
    <mergeCell ref="D30:J30"/>
    <mergeCell ref="D27:H27"/>
    <mergeCell ref="F28:H28"/>
    <mergeCell ref="D44:H44"/>
    <mergeCell ref="J44:L44"/>
    <mergeCell ref="B38:B42"/>
    <mergeCell ref="U146:V146"/>
    <mergeCell ref="U142:V143"/>
    <mergeCell ref="U140:V141"/>
    <mergeCell ref="D144:J144"/>
    <mergeCell ref="U138:V139"/>
    <mergeCell ref="B98:B102"/>
    <mergeCell ref="F100:H100"/>
    <mergeCell ref="D101:J101"/>
    <mergeCell ref="D102:J102"/>
    <mergeCell ref="B74:B78"/>
    <mergeCell ref="D74:H74"/>
    <mergeCell ref="J74:L74"/>
    <mergeCell ref="D75:H75"/>
    <mergeCell ref="J75:L75"/>
    <mergeCell ref="F76:H76"/>
    <mergeCell ref="D77:J77"/>
  </mergeCells>
  <phoneticPr fontId="2"/>
  <hyperlinks>
    <hyperlink ref="B19" r:id="rId1" tooltip="メッセージカード" xr:uid="{00000000-0004-0000-0100-000000000000}"/>
    <hyperlink ref="I18" r:id="rId2" tooltip="のしデザイン" xr:uid="{00000000-0004-0000-0100-000001000000}"/>
    <hyperlink ref="B22" r:id="rId3" tooltip="有料ラッピング" xr:uid="{00000000-0004-0000-0100-000002000000}"/>
    <hyperlink ref="U1" location="INPUT!A1" display="入力フォームに戻る" xr:uid="{00000000-0004-0000-0100-000003000000}"/>
    <hyperlink ref="U19" location="INPUT!A1" display="入力フォームに戻る" xr:uid="{00000000-0004-0000-0100-000004000000}"/>
    <hyperlink ref="B22:C22" r:id="rId4" display="ラッピング" xr:uid="{00000000-0004-0000-0100-000005000000}"/>
    <hyperlink ref="B4" r:id="rId5" xr:uid="{00000000-0004-0000-0100-000006000000}"/>
    <hyperlink ref="J3:L4" location="U1" display="U1" xr:uid="{00000000-0004-0000-0100-000007000000}"/>
    <hyperlink ref="U127" location="INPUT!A1" display="INPUT!A1" xr:uid="{00000000-0004-0000-0100-000008000000}"/>
    <hyperlink ref="B4:I4" r:id="rId6" display="●商品の内容や送料・お支払方法など、詳しくはホームページをご覧下さい。" xr:uid="{00000000-0004-0000-0100-000009000000}"/>
    <hyperlink ref="I26" r:id="rId7" xr:uid="{00000000-0004-0000-0100-00000A000000}"/>
    <hyperlink ref="K1" r:id="rId8" display="http://myroom.jp/" xr:uid="{00000000-0004-0000-0100-00000B000000}"/>
    <hyperlink ref="B3" location="INPUT!U146" display="INPUT!U146" xr:uid="{00000000-0004-0000-0100-00000C000000}"/>
    <hyperlink ref="K1:L1" r:id="rId9" display="www.rocce.jp" xr:uid="{00000000-0004-0000-0100-00000D000000}"/>
    <hyperlink ref="I32" r:id="rId10" xr:uid="{00000000-0004-0000-0100-00000E000000}"/>
    <hyperlink ref="I38" r:id="rId11" xr:uid="{00000000-0004-0000-0100-00000F000000}"/>
    <hyperlink ref="I44" r:id="rId12" xr:uid="{00000000-0004-0000-0100-000010000000}"/>
    <hyperlink ref="I50" r:id="rId13" xr:uid="{00000000-0004-0000-0100-000011000000}"/>
    <hyperlink ref="I56" r:id="rId14" xr:uid="{00000000-0004-0000-0100-000012000000}"/>
    <hyperlink ref="I62" r:id="rId15" xr:uid="{00000000-0004-0000-0100-000013000000}"/>
    <hyperlink ref="I68" r:id="rId16" xr:uid="{00000000-0004-0000-0100-000014000000}"/>
    <hyperlink ref="I74" r:id="rId17" xr:uid="{00000000-0004-0000-0100-000015000000}"/>
    <hyperlink ref="I80" r:id="rId18" xr:uid="{00000000-0004-0000-0100-000016000000}"/>
    <hyperlink ref="I86" r:id="rId19" xr:uid="{00000000-0004-0000-0100-000017000000}"/>
    <hyperlink ref="I92" r:id="rId20" xr:uid="{00000000-0004-0000-0100-000018000000}"/>
    <hyperlink ref="I98" r:id="rId21" xr:uid="{00000000-0004-0000-0100-000019000000}"/>
    <hyperlink ref="I104" r:id="rId22" xr:uid="{00000000-0004-0000-0100-00001A000000}"/>
    <hyperlink ref="I110" r:id="rId23" xr:uid="{00000000-0004-0000-0100-00001B000000}"/>
    <hyperlink ref="I116" r:id="rId24" xr:uid="{00000000-0004-0000-0100-00001C000000}"/>
    <hyperlink ref="I122" r:id="rId25" xr:uid="{00000000-0004-0000-0100-00001D000000}"/>
    <hyperlink ref="I128" r:id="rId26" xr:uid="{00000000-0004-0000-0100-00001E000000}"/>
    <hyperlink ref="I134" r:id="rId27" xr:uid="{00000000-0004-0000-0100-00001F000000}"/>
    <hyperlink ref="I140" r:id="rId28" xr:uid="{00000000-0004-0000-0100-000020000000}"/>
    <hyperlink ref="I146" r:id="rId29" xr:uid="{00000000-0004-0000-0100-000021000000}"/>
    <hyperlink ref="I152" r:id="rId30" xr:uid="{00000000-0004-0000-0100-000022000000}"/>
    <hyperlink ref="I158" r:id="rId31" xr:uid="{00000000-0004-0000-0100-000023000000}"/>
    <hyperlink ref="I164" r:id="rId32" xr:uid="{00000000-0004-0000-0100-000024000000}"/>
    <hyperlink ref="I170" r:id="rId33" xr:uid="{00000000-0004-0000-0100-000025000000}"/>
    <hyperlink ref="I176" r:id="rId34" xr:uid="{00000000-0004-0000-0100-000026000000}"/>
    <hyperlink ref="I182" r:id="rId35" xr:uid="{00000000-0004-0000-0100-000027000000}"/>
    <hyperlink ref="I188" r:id="rId36" xr:uid="{00000000-0004-0000-0100-000028000000}"/>
    <hyperlink ref="I194" r:id="rId37" xr:uid="{00000000-0004-0000-0100-000029000000}"/>
    <hyperlink ref="I200" r:id="rId38" xr:uid="{00000000-0004-0000-0100-00002A000000}"/>
    <hyperlink ref="I206" r:id="rId39" xr:uid="{00000000-0004-0000-0100-00002B000000}"/>
    <hyperlink ref="I212" r:id="rId40" xr:uid="{00000000-0004-0000-0100-00002C000000}"/>
    <hyperlink ref="I218" r:id="rId41" xr:uid="{00000000-0004-0000-0100-00002D000000}"/>
    <hyperlink ref="I224" r:id="rId42" xr:uid="{00000000-0004-0000-0100-00002E000000}"/>
    <hyperlink ref="I230" r:id="rId43" xr:uid="{00000000-0004-0000-0100-00002F000000}"/>
    <hyperlink ref="I236" r:id="rId44" xr:uid="{00000000-0004-0000-0100-000030000000}"/>
    <hyperlink ref="I242" r:id="rId45" xr:uid="{00000000-0004-0000-0100-000031000000}"/>
    <hyperlink ref="I248" r:id="rId46" xr:uid="{00000000-0004-0000-0100-000032000000}"/>
    <hyperlink ref="I254" r:id="rId47" xr:uid="{00000000-0004-0000-0100-000033000000}"/>
    <hyperlink ref="I260" r:id="rId48" xr:uid="{00000000-0004-0000-0100-000034000000}"/>
    <hyperlink ref="B19:C19" r:id="rId49" tooltip="クリックすると該当のページを表示します" display="メッセージカード" xr:uid="{00000000-0004-0000-0100-000035000000}"/>
    <hyperlink ref="U130" r:id="rId50" tooltip="info@rocce.jp" xr:uid="{00000000-0004-0000-0100-000036000000}"/>
    <hyperlink ref="U142" location="INPUT!A1" display="INPUT!A1" xr:uid="{00000000-0004-0000-0100-000037000000}"/>
    <hyperlink ref="U130:V131" r:id="rId51" tooltip="꼰쌰꼰夰謰栰ﰰ봰픰젰䰰瞍핒地縰夰Ȱ" display="(1) ご記入後、このファイルを保存して閉じた上で、 メールに添付して info@rocce.jp まで送信して下さい。" xr:uid="{00000000-0004-0000-0100-000038000000}"/>
    <hyperlink ref="V130" r:id="rId52" tooltip="info@rocce.jp" display="(1) ご記入後、このファイルを保存して閉じた上で、 メールに添付して info@rocce.jp まで送信して下さい。" xr:uid="{00000000-0004-0000-0100-000039000000}"/>
    <hyperlink ref="U131" r:id="rId53" tooltip="info@rocce.jp" display="(1) ご記入後、このファイルを保存して閉じた上で、 メールに添付して info@rocce.jp まで送信して下さい。" xr:uid="{00000000-0004-0000-0100-00003A000000}"/>
    <hyperlink ref="V131" r:id="rId54" tooltip="info@rocce.jp" display="(1) ご記入後、このファイルを保存して閉じた上で、 メールに添付して info@rocce.jp まで送信して下さい。" xr:uid="{00000000-0004-0000-0100-00003B000000}"/>
    <hyperlink ref="C19" r:id="rId55" tooltip="メッセージカード" display="メッセージカード" xr:uid="{00000000-0004-0000-0100-00003C000000}"/>
    <hyperlink ref="B20" r:id="rId56" tooltip="メッセージカード" display="メッセージカード" xr:uid="{00000000-0004-0000-0100-00003D000000}"/>
    <hyperlink ref="C20" r:id="rId57" tooltip="メッセージカード" display="メッセージカード" xr:uid="{00000000-0004-0000-0100-00003E000000}"/>
    <hyperlink ref="C22" r:id="rId58" tooltip="有料ラッピング" display="有料ラッピング" xr:uid="{00000000-0004-0000-0100-00003F000000}"/>
    <hyperlink ref="B23" r:id="rId59" tooltip="有料ラッピング" display="有料ラッピング" xr:uid="{00000000-0004-0000-0100-000040000000}"/>
    <hyperlink ref="C23" r:id="rId60" tooltip="有料ラッピング" display="有料ラッピング" xr:uid="{00000000-0004-0000-0100-000041000000}"/>
    <hyperlink ref="L265" location="INPUT!A8" display="最上部へ戻る" xr:uid="{00000000-0004-0000-0100-000042000000}"/>
    <hyperlink ref="L259" location="INPUT!A8" display="最上部へ戻る" xr:uid="{00000000-0004-0000-0100-000043000000}"/>
    <hyperlink ref="L253" location="INPUT!A8" display="最上部へ戻る" xr:uid="{00000000-0004-0000-0100-000044000000}"/>
    <hyperlink ref="L247" location="INPUT!A8" display="最上部へ戻る" xr:uid="{00000000-0004-0000-0100-000045000000}"/>
    <hyperlink ref="L241" location="INPUT!A8" display="最上部へ戻る" xr:uid="{00000000-0004-0000-0100-000046000000}"/>
    <hyperlink ref="L235" location="INPUT!A8" display="最上部へ戻る" xr:uid="{00000000-0004-0000-0100-000047000000}"/>
    <hyperlink ref="L229" location="INPUT!A8" display="最上部へ戻る" xr:uid="{00000000-0004-0000-0100-000048000000}"/>
    <hyperlink ref="L223" location="INPUT!A8" display="最上部へ戻る" xr:uid="{00000000-0004-0000-0100-000049000000}"/>
    <hyperlink ref="L217" location="INPUT!A8" display="最上部へ戻る" xr:uid="{00000000-0004-0000-0100-00004A000000}"/>
    <hyperlink ref="L211" location="INPUT!A8" display="最上部へ戻る" xr:uid="{00000000-0004-0000-0100-00004B000000}"/>
    <hyperlink ref="L205" location="INPUT!A8" display="最上部へ戻る" xr:uid="{00000000-0004-0000-0100-00004C000000}"/>
    <hyperlink ref="L199" location="INPUT!A8" display="最上部へ戻る" xr:uid="{00000000-0004-0000-0100-00004D000000}"/>
    <hyperlink ref="L193" location="INPUT!A8" display="最上部へ戻る" xr:uid="{00000000-0004-0000-0100-00004E000000}"/>
    <hyperlink ref="L187" location="INPUT!A8" display="最上部へ戻る" xr:uid="{00000000-0004-0000-0100-00004F000000}"/>
    <hyperlink ref="L181" location="INPUT!A8" display="最上部へ戻る" xr:uid="{00000000-0004-0000-0100-000050000000}"/>
    <hyperlink ref="L175" location="INPUT!A8" display="最上部へ戻る" xr:uid="{00000000-0004-0000-0100-000051000000}"/>
    <hyperlink ref="L169" location="INPUT!A8" display="最上部へ戻る" xr:uid="{00000000-0004-0000-0100-000052000000}"/>
    <hyperlink ref="L163" location="INPUT!A8" display="最上部へ戻る" xr:uid="{00000000-0004-0000-0100-000053000000}"/>
    <hyperlink ref="L157" location="INPUT!A8" display="最上部へ戻る" xr:uid="{00000000-0004-0000-0100-000054000000}"/>
    <hyperlink ref="L151" location="INPUT!A8" display="最上部へ戻る" xr:uid="{00000000-0004-0000-0100-000055000000}"/>
    <hyperlink ref="L145" location="INPUT!A8" display="最上部へ戻る" xr:uid="{00000000-0004-0000-0100-000056000000}"/>
    <hyperlink ref="L139" location="INPUT!A8" display="最上部へ戻る" xr:uid="{00000000-0004-0000-0100-000057000000}"/>
    <hyperlink ref="L133" location="INPUT!A8" display="最上部へ戻る" xr:uid="{00000000-0004-0000-0100-000058000000}"/>
    <hyperlink ref="L127" location="INPUT!A8" display="最上部へ戻る" xr:uid="{00000000-0004-0000-0100-000059000000}"/>
    <hyperlink ref="L121" location="INPUT!A8" display="最上部へ戻る" xr:uid="{00000000-0004-0000-0100-00005A000000}"/>
    <hyperlink ref="L115" location="INPUT!A8" display="最上部へ戻る" xr:uid="{00000000-0004-0000-0100-00005B000000}"/>
    <hyperlink ref="L109" location="INPUT!A8" display="最上部へ戻る" xr:uid="{00000000-0004-0000-0100-00005C000000}"/>
    <hyperlink ref="L103" location="INPUT!A8" display="最上部へ戻る" xr:uid="{00000000-0004-0000-0100-00005D000000}"/>
    <hyperlink ref="L97" location="INPUT!A8" display="最上部へ戻る" xr:uid="{00000000-0004-0000-0100-00005E000000}"/>
    <hyperlink ref="L91" location="INPUT!A8" display="最上部へ戻る" xr:uid="{00000000-0004-0000-0100-00005F000000}"/>
    <hyperlink ref="L85" location="INPUT!A8" display="最上部へ戻る" xr:uid="{00000000-0004-0000-0100-000060000000}"/>
    <hyperlink ref="L79" location="INPUT!A8" display="最上部へ戻る" xr:uid="{00000000-0004-0000-0100-000061000000}"/>
    <hyperlink ref="L73" location="INPUT!A8" display="最上部へ戻る" xr:uid="{00000000-0004-0000-0100-000062000000}"/>
    <hyperlink ref="L67" location="INPUT!A8" display="最上部へ戻る" xr:uid="{00000000-0004-0000-0100-000063000000}"/>
    <hyperlink ref="L61" location="INPUT!A8" display="最上部へ戻る" xr:uid="{00000000-0004-0000-0100-000064000000}"/>
    <hyperlink ref="L55" location="INPUT!A8" display="最上部へ戻る" xr:uid="{00000000-0004-0000-0100-000065000000}"/>
    <hyperlink ref="L49" location="INPUT!A8" display="最上部へ戻る" xr:uid="{00000000-0004-0000-0100-000066000000}"/>
    <hyperlink ref="L43" location="INPUT!A8" display="最上部へ戻る" xr:uid="{00000000-0004-0000-0100-000067000000}"/>
    <hyperlink ref="L37" location="INPUT!A8" display="最上部へ戻る" xr:uid="{00000000-0004-0000-0100-000068000000}"/>
    <hyperlink ref="L31" location="INPUT!A8" display="最上部へ戻る" xr:uid="{00000000-0004-0000-0100-000069000000}"/>
    <hyperlink ref="C4" r:id="rId61" display="https://www.rocce.jp/" xr:uid="{00000000-0004-0000-0100-00006A000000}"/>
    <hyperlink ref="D4" r:id="rId62" display="https://www.rocce.jp/" xr:uid="{00000000-0004-0000-0100-00006B000000}"/>
    <hyperlink ref="E4" r:id="rId63" display="https://www.rocce.jp/" xr:uid="{00000000-0004-0000-0100-00006C000000}"/>
    <hyperlink ref="F4" r:id="rId64" display="https://www.rocce.jp/" xr:uid="{00000000-0004-0000-0100-00006D000000}"/>
    <hyperlink ref="G4" r:id="rId65" display="https://www.rocce.jp/" xr:uid="{00000000-0004-0000-0100-00006E000000}"/>
    <hyperlink ref="H4" r:id="rId66" display="https://www.rocce.jp/" xr:uid="{00000000-0004-0000-0100-00006F000000}"/>
    <hyperlink ref="I4" r:id="rId67" display="https://www.rocce.jp/" xr:uid="{00000000-0004-0000-0100-000070000000}"/>
    <hyperlink ref="J3" location="U1" display="U1" xr:uid="{00000000-0004-0000-0100-000071000000}"/>
    <hyperlink ref="K3" location="U1" display="U1" xr:uid="{00000000-0004-0000-0100-000072000000}"/>
    <hyperlink ref="L3" location="U1" display="U1" xr:uid="{00000000-0004-0000-0100-000073000000}"/>
    <hyperlink ref="J4" location="U1" display="U1" xr:uid="{00000000-0004-0000-0100-000074000000}"/>
    <hyperlink ref="K4" location="U1" display="U1" xr:uid="{00000000-0004-0000-0100-000075000000}"/>
    <hyperlink ref="L4" location="U1" display="U1" xr:uid="{00000000-0004-0000-0100-000076000000}"/>
  </hyperlinks>
  <pageMargins left="0" right="0" top="0" bottom="0" header="0" footer="0"/>
  <pageSetup paperSize="10" scale="68" fitToHeight="50" orientation="portrait" horizontalDpi="4294967292" verticalDpi="4294967292"/>
  <headerFooter alignWithMargins="0"/>
  <drawing r:id="rId68"/>
  <legacyDrawing r:id="rId6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70" name="Drop Down 2">
              <controlPr defaultSize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5</xdr:col>
                    <xdr:colOff>0</xdr:colOff>
                    <xdr:row>16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1" name="Drop Down 3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5</xdr:col>
                    <xdr:colOff>0</xdr:colOff>
                    <xdr:row>17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2" name="Drop Down 7">
              <controlPr defaultSize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3" name="Drop Down 10">
              <controlPr defaultSize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9</xdr:col>
                    <xdr:colOff>1536700</xdr:colOff>
                    <xdr:row>17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4" name="Drop Down 13">
              <controlPr defaultSize="0" autoLine="0" autoPict="0">
                <anchor moveWithCells="1">
                  <from>
                    <xdr:col>9</xdr:col>
                    <xdr:colOff>0</xdr:colOff>
                    <xdr:row>25</xdr:row>
                    <xdr:rowOff>0</xdr:rowOff>
                  </from>
                  <to>
                    <xdr:col>11</xdr:col>
                    <xdr:colOff>977900</xdr:colOff>
                    <xdr:row>25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75" name="Drop Down 14">
              <controlPr defaultSize="0" autoLine="0" autoPict="0">
                <anchor moveWithCells="1">
                  <from>
                    <xdr:col>9</xdr:col>
                    <xdr:colOff>0</xdr:colOff>
                    <xdr:row>26</xdr:row>
                    <xdr:rowOff>0</xdr:rowOff>
                  </from>
                  <to>
                    <xdr:col>11</xdr:col>
                    <xdr:colOff>977900</xdr:colOff>
                    <xdr:row>26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6" name="Drop Down 15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5</xdr:col>
                    <xdr:colOff>0</xdr:colOff>
                    <xdr:row>21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77" name="Spinner 17">
              <controlPr defaultSize="0" autoPict="0">
                <anchor moveWithCells="1" sizeWithCells="1">
                  <from>
                    <xdr:col>9</xdr:col>
                    <xdr:colOff>1219200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78" name="Check Box 18">
              <controlPr defaultSize="0" autoFill="0" autoLine="0" autoPict="0">
                <anchor moveWithCells="1">
                  <from>
                    <xdr:col>5</xdr:col>
                    <xdr:colOff>63500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79" name="Drop Down 110">
              <controlPr defaultSize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11</xdr:col>
                    <xdr:colOff>977900</xdr:colOff>
                    <xdr:row>31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80" name="Drop Down 111">
              <controlPr defaultSize="0" autoLine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11</xdr:col>
                    <xdr:colOff>977900</xdr:colOff>
                    <xdr:row>32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81" name="Spinner 112">
              <controlPr defaultSize="0" autoPict="0">
                <anchor moveWithCells="1" sizeWithCells="1">
                  <from>
                    <xdr:col>9</xdr:col>
                    <xdr:colOff>1219200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82" name="Check Box 113">
              <controlPr defaultSize="0" autoFill="0" autoLine="0" autoPict="0">
                <anchor moveWithCells="1">
                  <from>
                    <xdr:col>5</xdr:col>
                    <xdr:colOff>63500</xdr:colOff>
                    <xdr:row>31</xdr:row>
                    <xdr:rowOff>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83" name="Drop Down 120">
              <controlPr defaultSize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11</xdr:col>
                    <xdr:colOff>977900</xdr:colOff>
                    <xdr:row>37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84" name="Drop Down 121">
              <controlPr defaultSize="0" autoLine="0" autoPict="0">
                <anchor moveWithCells="1">
                  <from>
                    <xdr:col>9</xdr:col>
                    <xdr:colOff>0</xdr:colOff>
                    <xdr:row>38</xdr:row>
                    <xdr:rowOff>0</xdr:rowOff>
                  </from>
                  <to>
                    <xdr:col>11</xdr:col>
                    <xdr:colOff>977900</xdr:colOff>
                    <xdr:row>38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85" name="Spinner 122">
              <controlPr defaultSize="0" autoPict="0">
                <anchor moveWithCells="1" sizeWithCells="1">
                  <from>
                    <xdr:col>9</xdr:col>
                    <xdr:colOff>1219200</xdr:colOff>
                    <xdr:row>39</xdr:row>
                    <xdr:rowOff>0</xdr:rowOff>
                  </from>
                  <to>
                    <xdr:col>10</xdr:col>
                    <xdr:colOff>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86" name="Check Box 123">
              <controlPr defaultSize="0" autoFill="0" autoLine="0" autoPict="0">
                <anchor moveWithCells="1">
                  <from>
                    <xdr:col>5</xdr:col>
                    <xdr:colOff>63500</xdr:colOff>
                    <xdr:row>37</xdr:row>
                    <xdr:rowOff>0</xdr:rowOff>
                  </from>
                  <to>
                    <xdr:col>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87" name="Drop Down 125">
              <controlPr defaultSize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11</xdr:col>
                    <xdr:colOff>977900</xdr:colOff>
                    <xdr:row>43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88" name="Drop Down 126">
              <controlPr defaultSize="0" autoLine="0" autoPict="0">
                <anchor moveWithCells="1">
                  <from>
                    <xdr:col>9</xdr:col>
                    <xdr:colOff>0</xdr:colOff>
                    <xdr:row>44</xdr:row>
                    <xdr:rowOff>0</xdr:rowOff>
                  </from>
                  <to>
                    <xdr:col>11</xdr:col>
                    <xdr:colOff>977900</xdr:colOff>
                    <xdr:row>44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89" name="Spinner 127">
              <controlPr defaultSize="0" autoPict="0">
                <anchor moveWithCells="1" sizeWithCells="1">
                  <from>
                    <xdr:col>9</xdr:col>
                    <xdr:colOff>1219200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90" name="Check Box 128">
              <controlPr defaultSize="0" autoFill="0" autoLine="0" autoPict="0">
                <anchor moveWithCells="1">
                  <from>
                    <xdr:col>5</xdr:col>
                    <xdr:colOff>63500</xdr:colOff>
                    <xdr:row>43</xdr:row>
                    <xdr:rowOff>0</xdr:rowOff>
                  </from>
                  <to>
                    <xdr:col>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91" name="Drop Down 130">
              <controlPr defaultSize="0" autoLine="0" autoPict="0">
                <anchor moveWithCells="1">
                  <from>
                    <xdr:col>9</xdr:col>
                    <xdr:colOff>0</xdr:colOff>
                    <xdr:row>49</xdr:row>
                    <xdr:rowOff>0</xdr:rowOff>
                  </from>
                  <to>
                    <xdr:col>11</xdr:col>
                    <xdr:colOff>977900</xdr:colOff>
                    <xdr:row>49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92" name="Drop Down 131">
              <controlPr defaultSize="0" autoLine="0" autoPict="0">
                <anchor mov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11</xdr:col>
                    <xdr:colOff>977900</xdr:colOff>
                    <xdr:row>50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93" name="Spinner 132">
              <controlPr defaultSize="0" autoPict="0">
                <anchor moveWithCells="1" sizeWithCells="1">
                  <from>
                    <xdr:col>9</xdr:col>
                    <xdr:colOff>1219200</xdr:colOff>
                    <xdr:row>51</xdr:row>
                    <xdr:rowOff>0</xdr:rowOff>
                  </from>
                  <to>
                    <xdr:col>10</xdr:col>
                    <xdr:colOff>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94" name="Check Box 133">
              <controlPr defaultSize="0" autoFill="0" autoLine="0" autoPict="0">
                <anchor moveWithCells="1">
                  <from>
                    <xdr:col>5</xdr:col>
                    <xdr:colOff>63500</xdr:colOff>
                    <xdr:row>49</xdr:row>
                    <xdr:rowOff>0</xdr:rowOff>
                  </from>
                  <to>
                    <xdr:col>7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95" name="Drop Down 135">
              <controlPr defaultSize="0" autoLine="0" autoPict="0">
                <anchor moveWithCells="1">
                  <from>
                    <xdr:col>9</xdr:col>
                    <xdr:colOff>0</xdr:colOff>
                    <xdr:row>55</xdr:row>
                    <xdr:rowOff>0</xdr:rowOff>
                  </from>
                  <to>
                    <xdr:col>11</xdr:col>
                    <xdr:colOff>977900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96" name="Drop Down 136">
              <controlPr defaultSize="0" autoLine="0" autoPict="0">
                <anchor moveWithCells="1">
                  <from>
                    <xdr:col>9</xdr:col>
                    <xdr:colOff>0</xdr:colOff>
                    <xdr:row>56</xdr:row>
                    <xdr:rowOff>0</xdr:rowOff>
                  </from>
                  <to>
                    <xdr:col>11</xdr:col>
                    <xdr:colOff>977900</xdr:colOff>
                    <xdr:row>56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97" name="Spinner 137">
              <controlPr defaultSize="0" autoPict="0">
                <anchor moveWithCells="1" sizeWithCells="1">
                  <from>
                    <xdr:col>9</xdr:col>
                    <xdr:colOff>1219200</xdr:colOff>
                    <xdr:row>57</xdr:row>
                    <xdr:rowOff>0</xdr:rowOff>
                  </from>
                  <to>
                    <xdr:col>10</xdr:col>
                    <xdr:colOff>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98" name="Check Box 138">
              <controlPr defaultSize="0" autoFill="0" autoLine="0" autoPict="0">
                <anchor moveWithCells="1">
                  <from>
                    <xdr:col>5</xdr:col>
                    <xdr:colOff>63500</xdr:colOff>
                    <xdr:row>55</xdr:row>
                    <xdr:rowOff>0</xdr:rowOff>
                  </from>
                  <to>
                    <xdr:col>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99" name="Drop Down 140">
              <controlPr defaultSize="0" autoLine="0" autoPict="0">
                <anchor moveWithCells="1">
                  <from>
                    <xdr:col>9</xdr:col>
                    <xdr:colOff>0</xdr:colOff>
                    <xdr:row>61</xdr:row>
                    <xdr:rowOff>0</xdr:rowOff>
                  </from>
                  <to>
                    <xdr:col>11</xdr:col>
                    <xdr:colOff>977900</xdr:colOff>
                    <xdr:row>61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00" name="Drop Down 141">
              <controlPr defaultSize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11</xdr:col>
                    <xdr:colOff>977900</xdr:colOff>
                    <xdr:row>62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01" name="Spinner 142">
              <controlPr defaultSize="0" autoPict="0">
                <anchor moveWithCells="1" sizeWithCells="1">
                  <from>
                    <xdr:col>9</xdr:col>
                    <xdr:colOff>1219200</xdr:colOff>
                    <xdr:row>63</xdr:row>
                    <xdr:rowOff>0</xdr:rowOff>
                  </from>
                  <to>
                    <xdr:col>10</xdr:col>
                    <xdr:colOff>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02" name="Check Box 143">
              <controlPr defaultSize="0" autoFill="0" autoLine="0" autoPict="0">
                <anchor moveWithCells="1">
                  <from>
                    <xdr:col>5</xdr:col>
                    <xdr:colOff>63500</xdr:colOff>
                    <xdr:row>61</xdr:row>
                    <xdr:rowOff>0</xdr:rowOff>
                  </from>
                  <to>
                    <xdr:col>7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03" name="Drop Down 145">
              <controlPr defaultSize="0" autoLine="0" autoPict="0">
                <anchor moveWithCells="1">
                  <from>
                    <xdr:col>9</xdr:col>
                    <xdr:colOff>0</xdr:colOff>
                    <xdr:row>67</xdr:row>
                    <xdr:rowOff>0</xdr:rowOff>
                  </from>
                  <to>
                    <xdr:col>11</xdr:col>
                    <xdr:colOff>977900</xdr:colOff>
                    <xdr:row>67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04" name="Drop Down 146">
              <controlPr defaultSize="0" autoLine="0" autoPict="0">
                <anchor moveWithCells="1">
                  <from>
                    <xdr:col>9</xdr:col>
                    <xdr:colOff>0</xdr:colOff>
                    <xdr:row>68</xdr:row>
                    <xdr:rowOff>0</xdr:rowOff>
                  </from>
                  <to>
                    <xdr:col>11</xdr:col>
                    <xdr:colOff>977900</xdr:colOff>
                    <xdr:row>68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05" name="Spinner 147">
              <controlPr defaultSize="0" autoPict="0">
                <anchor moveWithCells="1" sizeWithCells="1">
                  <from>
                    <xdr:col>9</xdr:col>
                    <xdr:colOff>1219200</xdr:colOff>
                    <xdr:row>69</xdr:row>
                    <xdr:rowOff>0</xdr:rowOff>
                  </from>
                  <to>
                    <xdr:col>10</xdr:col>
                    <xdr:colOff>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06" name="Check Box 148">
              <controlPr defaultSize="0" autoFill="0" autoLine="0" autoPict="0">
                <anchor moveWithCells="1">
                  <from>
                    <xdr:col>5</xdr:col>
                    <xdr:colOff>63500</xdr:colOff>
                    <xdr:row>67</xdr:row>
                    <xdr:rowOff>0</xdr:rowOff>
                  </from>
                  <to>
                    <xdr:col>7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07" name="Drop Down 150">
              <controlPr defaultSize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11</xdr:col>
                    <xdr:colOff>977900</xdr:colOff>
                    <xdr:row>73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08" name="Drop Down 151">
              <controlPr defaultSize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11</xdr:col>
                    <xdr:colOff>977900</xdr:colOff>
                    <xdr:row>74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09" name="Spinner 152">
              <controlPr defaultSize="0" autoPict="0">
                <anchor moveWithCells="1" sizeWithCells="1">
                  <from>
                    <xdr:col>9</xdr:col>
                    <xdr:colOff>1219200</xdr:colOff>
                    <xdr:row>75</xdr:row>
                    <xdr:rowOff>0</xdr:rowOff>
                  </from>
                  <to>
                    <xdr:col>10</xdr:col>
                    <xdr:colOff>0</xdr:colOff>
                    <xdr:row>76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10" name="Check Box 153">
              <controlPr defaultSize="0" autoFill="0" autoLine="0" autoPict="0">
                <anchor moveWithCells="1">
                  <from>
                    <xdr:col>5</xdr:col>
                    <xdr:colOff>63500</xdr:colOff>
                    <xdr:row>73</xdr:row>
                    <xdr:rowOff>0</xdr:rowOff>
                  </from>
                  <to>
                    <xdr:col>7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11" name="Drop Down 155">
              <controlPr defaultSize="0" autoLine="0" autoPict="0">
                <anchor moveWithCells="1">
                  <from>
                    <xdr:col>9</xdr:col>
                    <xdr:colOff>0</xdr:colOff>
                    <xdr:row>79</xdr:row>
                    <xdr:rowOff>0</xdr:rowOff>
                  </from>
                  <to>
                    <xdr:col>11</xdr:col>
                    <xdr:colOff>977900</xdr:colOff>
                    <xdr:row>79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12" name="Drop Down 156">
              <controlPr defaultSize="0" autoLine="0" autoPict="0">
                <anchor moveWithCells="1">
                  <from>
                    <xdr:col>9</xdr:col>
                    <xdr:colOff>0</xdr:colOff>
                    <xdr:row>80</xdr:row>
                    <xdr:rowOff>0</xdr:rowOff>
                  </from>
                  <to>
                    <xdr:col>11</xdr:col>
                    <xdr:colOff>977900</xdr:colOff>
                    <xdr:row>80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13" name="Spinner 157">
              <controlPr defaultSize="0" autoPict="0">
                <anchor moveWithCells="1" sizeWithCells="1">
                  <from>
                    <xdr:col>9</xdr:col>
                    <xdr:colOff>1219200</xdr:colOff>
                    <xdr:row>81</xdr:row>
                    <xdr:rowOff>0</xdr:rowOff>
                  </from>
                  <to>
                    <xdr:col>10</xdr:col>
                    <xdr:colOff>0</xdr:colOff>
                    <xdr:row>82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14" name="Check Box 158">
              <controlPr defaultSize="0" autoFill="0" autoLine="0" autoPict="0">
                <anchor moveWithCells="1">
                  <from>
                    <xdr:col>5</xdr:col>
                    <xdr:colOff>63500</xdr:colOff>
                    <xdr:row>79</xdr:row>
                    <xdr:rowOff>0</xdr:rowOff>
                  </from>
                  <to>
                    <xdr:col>7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15" name="Drop Down 160">
              <controlPr defaultSize="0" autoLine="0" autoPict="0">
                <anchor moveWithCells="1">
                  <from>
                    <xdr:col>9</xdr:col>
                    <xdr:colOff>0</xdr:colOff>
                    <xdr:row>85</xdr:row>
                    <xdr:rowOff>0</xdr:rowOff>
                  </from>
                  <to>
                    <xdr:col>11</xdr:col>
                    <xdr:colOff>977900</xdr:colOff>
                    <xdr:row>85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16" name="Drop Down 161">
              <controlPr defaultSize="0" autoLine="0" autoPict="0">
                <anchor moveWithCells="1">
                  <from>
                    <xdr:col>9</xdr:col>
                    <xdr:colOff>0</xdr:colOff>
                    <xdr:row>86</xdr:row>
                    <xdr:rowOff>0</xdr:rowOff>
                  </from>
                  <to>
                    <xdr:col>11</xdr:col>
                    <xdr:colOff>977900</xdr:colOff>
                    <xdr:row>86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17" name="Spinner 162">
              <controlPr defaultSize="0" autoPict="0">
                <anchor moveWithCells="1" sizeWithCells="1">
                  <from>
                    <xdr:col>9</xdr:col>
                    <xdr:colOff>1219200</xdr:colOff>
                    <xdr:row>87</xdr:row>
                    <xdr:rowOff>0</xdr:rowOff>
                  </from>
                  <to>
                    <xdr:col>10</xdr:col>
                    <xdr:colOff>0</xdr:colOff>
                    <xdr:row>88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18" name="Check Box 163">
              <controlPr defaultSize="0" autoFill="0" autoLine="0" autoPict="0">
                <anchor moveWithCells="1">
                  <from>
                    <xdr:col>5</xdr:col>
                    <xdr:colOff>63500</xdr:colOff>
                    <xdr:row>85</xdr:row>
                    <xdr:rowOff>0</xdr:rowOff>
                  </from>
                  <to>
                    <xdr:col>7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19" name="Drop Down 165">
              <controlPr defaultSize="0" autoLine="0" autoPict="0">
                <anchor moveWithCells="1">
                  <from>
                    <xdr:col>9</xdr:col>
                    <xdr:colOff>0</xdr:colOff>
                    <xdr:row>91</xdr:row>
                    <xdr:rowOff>0</xdr:rowOff>
                  </from>
                  <to>
                    <xdr:col>11</xdr:col>
                    <xdr:colOff>977900</xdr:colOff>
                    <xdr:row>91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20" name="Drop Down 166">
              <controlPr defaultSize="0" autoLine="0" autoPict="0">
                <anchor moveWithCells="1">
                  <from>
                    <xdr:col>9</xdr:col>
                    <xdr:colOff>0</xdr:colOff>
                    <xdr:row>92</xdr:row>
                    <xdr:rowOff>0</xdr:rowOff>
                  </from>
                  <to>
                    <xdr:col>11</xdr:col>
                    <xdr:colOff>977900</xdr:colOff>
                    <xdr:row>92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21" name="Spinner 167">
              <controlPr defaultSize="0" autoPict="0">
                <anchor moveWithCells="1" sizeWithCells="1">
                  <from>
                    <xdr:col>9</xdr:col>
                    <xdr:colOff>1219200</xdr:colOff>
                    <xdr:row>93</xdr:row>
                    <xdr:rowOff>0</xdr:rowOff>
                  </from>
                  <to>
                    <xdr:col>10</xdr:col>
                    <xdr:colOff>0</xdr:colOff>
                    <xdr:row>94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22" name="Check Box 168">
              <controlPr defaultSize="0" autoFill="0" autoLine="0" autoPict="0">
                <anchor moveWithCells="1">
                  <from>
                    <xdr:col>5</xdr:col>
                    <xdr:colOff>63500</xdr:colOff>
                    <xdr:row>91</xdr:row>
                    <xdr:rowOff>0</xdr:rowOff>
                  </from>
                  <to>
                    <xdr:col>7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23" name="Drop Down 170">
              <controlPr defaultSize="0" autoLine="0" autoPict="0">
                <anchor moveWithCells="1">
                  <from>
                    <xdr:col>9</xdr:col>
                    <xdr:colOff>0</xdr:colOff>
                    <xdr:row>97</xdr:row>
                    <xdr:rowOff>0</xdr:rowOff>
                  </from>
                  <to>
                    <xdr:col>11</xdr:col>
                    <xdr:colOff>977900</xdr:colOff>
                    <xdr:row>97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24" name="Drop Down 171">
              <controlPr defaultSize="0" autoLine="0" autoPict="0">
                <anchor moveWithCells="1">
                  <from>
                    <xdr:col>9</xdr:col>
                    <xdr:colOff>0</xdr:colOff>
                    <xdr:row>98</xdr:row>
                    <xdr:rowOff>0</xdr:rowOff>
                  </from>
                  <to>
                    <xdr:col>11</xdr:col>
                    <xdr:colOff>977900</xdr:colOff>
                    <xdr:row>98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25" name="Spinner 172">
              <controlPr defaultSize="0" autoPict="0">
                <anchor moveWithCells="1" sizeWithCells="1">
                  <from>
                    <xdr:col>9</xdr:col>
                    <xdr:colOff>1219200</xdr:colOff>
                    <xdr:row>99</xdr:row>
                    <xdr:rowOff>0</xdr:rowOff>
                  </from>
                  <to>
                    <xdr:col>10</xdr:col>
                    <xdr:colOff>0</xdr:colOff>
                    <xdr:row>100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26" name="Check Box 173">
              <controlPr defaultSize="0" autoFill="0" autoLine="0" autoPict="0">
                <anchor moveWithCells="1">
                  <from>
                    <xdr:col>5</xdr:col>
                    <xdr:colOff>63500</xdr:colOff>
                    <xdr:row>97</xdr:row>
                    <xdr:rowOff>0</xdr:rowOff>
                  </from>
                  <to>
                    <xdr:col>7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27" name="Drop Down 175">
              <controlPr defaultSize="0" autoLine="0" autoPict="0">
                <anchor moveWithCells="1">
                  <from>
                    <xdr:col>9</xdr:col>
                    <xdr:colOff>0</xdr:colOff>
                    <xdr:row>103</xdr:row>
                    <xdr:rowOff>0</xdr:rowOff>
                  </from>
                  <to>
                    <xdr:col>11</xdr:col>
                    <xdr:colOff>977900</xdr:colOff>
                    <xdr:row>103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28" name="Drop Down 176">
              <controlPr defaultSize="0" autoLine="0" autoPict="0">
                <anchor moveWithCells="1">
                  <from>
                    <xdr:col>9</xdr:col>
                    <xdr:colOff>0</xdr:colOff>
                    <xdr:row>104</xdr:row>
                    <xdr:rowOff>0</xdr:rowOff>
                  </from>
                  <to>
                    <xdr:col>11</xdr:col>
                    <xdr:colOff>977900</xdr:colOff>
                    <xdr:row>104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29" name="Spinner 177">
              <controlPr defaultSize="0" autoPict="0">
                <anchor moveWithCells="1" sizeWithCells="1">
                  <from>
                    <xdr:col>9</xdr:col>
                    <xdr:colOff>1219200</xdr:colOff>
                    <xdr:row>105</xdr:row>
                    <xdr:rowOff>0</xdr:rowOff>
                  </from>
                  <to>
                    <xdr:col>10</xdr:col>
                    <xdr:colOff>0</xdr:colOff>
                    <xdr:row>106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30" name="Check Box 178">
              <controlPr defaultSize="0" autoFill="0" autoLine="0" autoPict="0">
                <anchor moveWithCells="1">
                  <from>
                    <xdr:col>5</xdr:col>
                    <xdr:colOff>63500</xdr:colOff>
                    <xdr:row>103</xdr:row>
                    <xdr:rowOff>0</xdr:rowOff>
                  </from>
                  <to>
                    <xdr:col>7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31" name="Drop Down 180">
              <controlPr defaultSize="0" autoLine="0" autoPict="0">
                <anchor moveWithCells="1">
                  <from>
                    <xdr:col>9</xdr:col>
                    <xdr:colOff>0</xdr:colOff>
                    <xdr:row>109</xdr:row>
                    <xdr:rowOff>0</xdr:rowOff>
                  </from>
                  <to>
                    <xdr:col>11</xdr:col>
                    <xdr:colOff>977900</xdr:colOff>
                    <xdr:row>109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32" name="Drop Down 181">
              <controlPr defaultSize="0" autoLine="0" autoPict="0">
                <anchor moveWithCells="1">
                  <from>
                    <xdr:col>9</xdr:col>
                    <xdr:colOff>0</xdr:colOff>
                    <xdr:row>110</xdr:row>
                    <xdr:rowOff>0</xdr:rowOff>
                  </from>
                  <to>
                    <xdr:col>11</xdr:col>
                    <xdr:colOff>977900</xdr:colOff>
                    <xdr:row>110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33" name="Spinner 182">
              <controlPr defaultSize="0" autoPict="0">
                <anchor moveWithCells="1" sizeWithCells="1">
                  <from>
                    <xdr:col>9</xdr:col>
                    <xdr:colOff>1219200</xdr:colOff>
                    <xdr:row>111</xdr:row>
                    <xdr:rowOff>0</xdr:rowOff>
                  </from>
                  <to>
                    <xdr:col>10</xdr:col>
                    <xdr:colOff>0</xdr:colOff>
                    <xdr:row>112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34" name="Check Box 183">
              <controlPr defaultSize="0" autoFill="0" autoLine="0" autoPict="0">
                <anchor moveWithCells="1">
                  <from>
                    <xdr:col>5</xdr:col>
                    <xdr:colOff>63500</xdr:colOff>
                    <xdr:row>109</xdr:row>
                    <xdr:rowOff>0</xdr:rowOff>
                  </from>
                  <to>
                    <xdr:col>7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35" name="Drop Down 185">
              <controlPr defaultSize="0" autoLine="0" autoPict="0">
                <anchor moveWithCells="1">
                  <from>
                    <xdr:col>9</xdr:col>
                    <xdr:colOff>0</xdr:colOff>
                    <xdr:row>115</xdr:row>
                    <xdr:rowOff>0</xdr:rowOff>
                  </from>
                  <to>
                    <xdr:col>11</xdr:col>
                    <xdr:colOff>977900</xdr:colOff>
                    <xdr:row>115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36" name="Drop Down 186">
              <controlPr defaultSize="0" autoLine="0" autoPict="0">
                <anchor moveWithCells="1">
                  <from>
                    <xdr:col>9</xdr:col>
                    <xdr:colOff>0</xdr:colOff>
                    <xdr:row>116</xdr:row>
                    <xdr:rowOff>0</xdr:rowOff>
                  </from>
                  <to>
                    <xdr:col>11</xdr:col>
                    <xdr:colOff>977900</xdr:colOff>
                    <xdr:row>116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37" name="Spinner 187">
              <controlPr defaultSize="0" autoPict="0">
                <anchor moveWithCells="1" sizeWithCells="1">
                  <from>
                    <xdr:col>9</xdr:col>
                    <xdr:colOff>1219200</xdr:colOff>
                    <xdr:row>117</xdr:row>
                    <xdr:rowOff>0</xdr:rowOff>
                  </from>
                  <to>
                    <xdr:col>10</xdr:col>
                    <xdr:colOff>0</xdr:colOff>
                    <xdr:row>118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38" name="Check Box 188">
              <controlPr defaultSize="0" autoFill="0" autoLine="0" autoPict="0">
                <anchor moveWithCells="1">
                  <from>
                    <xdr:col>5</xdr:col>
                    <xdr:colOff>63500</xdr:colOff>
                    <xdr:row>115</xdr:row>
                    <xdr:rowOff>0</xdr:rowOff>
                  </from>
                  <to>
                    <xdr:col>7</xdr:col>
                    <xdr:colOff>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39" name="Drop Down 190">
              <controlPr defaultSize="0" autoLine="0" autoPict="0">
                <anchor moveWithCells="1">
                  <from>
                    <xdr:col>9</xdr:col>
                    <xdr:colOff>0</xdr:colOff>
                    <xdr:row>121</xdr:row>
                    <xdr:rowOff>0</xdr:rowOff>
                  </from>
                  <to>
                    <xdr:col>11</xdr:col>
                    <xdr:colOff>977900</xdr:colOff>
                    <xdr:row>121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40" name="Drop Down 191">
              <controlPr defaultSize="0" autoLine="0" autoPict="0">
                <anchor moveWithCells="1">
                  <from>
                    <xdr:col>9</xdr:col>
                    <xdr:colOff>0</xdr:colOff>
                    <xdr:row>122</xdr:row>
                    <xdr:rowOff>0</xdr:rowOff>
                  </from>
                  <to>
                    <xdr:col>11</xdr:col>
                    <xdr:colOff>977900</xdr:colOff>
                    <xdr:row>122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41" name="Spinner 192">
              <controlPr defaultSize="0" autoPict="0">
                <anchor moveWithCells="1" sizeWithCells="1">
                  <from>
                    <xdr:col>9</xdr:col>
                    <xdr:colOff>1219200</xdr:colOff>
                    <xdr:row>123</xdr:row>
                    <xdr:rowOff>0</xdr:rowOff>
                  </from>
                  <to>
                    <xdr:col>10</xdr:col>
                    <xdr:colOff>0</xdr:colOff>
                    <xdr:row>124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42" name="Check Box 193">
              <controlPr defaultSize="0" autoFill="0" autoLine="0" autoPict="0">
                <anchor moveWithCells="1">
                  <from>
                    <xdr:col>5</xdr:col>
                    <xdr:colOff>63500</xdr:colOff>
                    <xdr:row>121</xdr:row>
                    <xdr:rowOff>0</xdr:rowOff>
                  </from>
                  <to>
                    <xdr:col>7</xdr:col>
                    <xdr:colOff>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43" name="Drop Down 195">
              <controlPr defaultSize="0" autoLine="0" autoPict="0">
                <anchor moveWithCells="1">
                  <from>
                    <xdr:col>9</xdr:col>
                    <xdr:colOff>0</xdr:colOff>
                    <xdr:row>127</xdr:row>
                    <xdr:rowOff>0</xdr:rowOff>
                  </from>
                  <to>
                    <xdr:col>11</xdr:col>
                    <xdr:colOff>977900</xdr:colOff>
                    <xdr:row>127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44" name="Drop Down 196">
              <controlPr defaultSize="0" autoLine="0" autoPict="0">
                <anchor moveWithCells="1">
                  <from>
                    <xdr:col>9</xdr:col>
                    <xdr:colOff>0</xdr:colOff>
                    <xdr:row>128</xdr:row>
                    <xdr:rowOff>0</xdr:rowOff>
                  </from>
                  <to>
                    <xdr:col>11</xdr:col>
                    <xdr:colOff>977900</xdr:colOff>
                    <xdr:row>128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45" name="Spinner 197">
              <controlPr defaultSize="0" autoPict="0">
                <anchor moveWithCells="1" sizeWithCells="1">
                  <from>
                    <xdr:col>9</xdr:col>
                    <xdr:colOff>1219200</xdr:colOff>
                    <xdr:row>129</xdr:row>
                    <xdr:rowOff>0</xdr:rowOff>
                  </from>
                  <to>
                    <xdr:col>10</xdr:col>
                    <xdr:colOff>0</xdr:colOff>
                    <xdr:row>130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46" name="Check Box 198">
              <controlPr defaultSize="0" autoFill="0" autoLine="0" autoPict="0">
                <anchor moveWithCells="1">
                  <from>
                    <xdr:col>5</xdr:col>
                    <xdr:colOff>63500</xdr:colOff>
                    <xdr:row>127</xdr:row>
                    <xdr:rowOff>0</xdr:rowOff>
                  </from>
                  <to>
                    <xdr:col>7</xdr:col>
                    <xdr:colOff>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47" name="Drop Down 200">
              <controlPr defaultSize="0" autoLine="0" autoPict="0">
                <anchor moveWithCells="1">
                  <from>
                    <xdr:col>9</xdr:col>
                    <xdr:colOff>0</xdr:colOff>
                    <xdr:row>133</xdr:row>
                    <xdr:rowOff>0</xdr:rowOff>
                  </from>
                  <to>
                    <xdr:col>11</xdr:col>
                    <xdr:colOff>977900</xdr:colOff>
                    <xdr:row>133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48" name="Drop Down 201">
              <controlPr defaultSize="0" autoLine="0" autoPict="0">
                <anchor moveWithCells="1">
                  <from>
                    <xdr:col>9</xdr:col>
                    <xdr:colOff>0</xdr:colOff>
                    <xdr:row>134</xdr:row>
                    <xdr:rowOff>0</xdr:rowOff>
                  </from>
                  <to>
                    <xdr:col>11</xdr:col>
                    <xdr:colOff>977900</xdr:colOff>
                    <xdr:row>134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49" name="Spinner 202">
              <controlPr defaultSize="0" autoPict="0">
                <anchor moveWithCells="1" sizeWithCells="1">
                  <from>
                    <xdr:col>9</xdr:col>
                    <xdr:colOff>1219200</xdr:colOff>
                    <xdr:row>135</xdr:row>
                    <xdr:rowOff>0</xdr:rowOff>
                  </from>
                  <to>
                    <xdr:col>10</xdr:col>
                    <xdr:colOff>0</xdr:colOff>
                    <xdr:row>136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50" name="Check Box 203">
              <controlPr defaultSize="0" autoFill="0" autoLine="0" autoPict="0">
                <anchor moveWithCells="1">
                  <from>
                    <xdr:col>5</xdr:col>
                    <xdr:colOff>63500</xdr:colOff>
                    <xdr:row>133</xdr:row>
                    <xdr:rowOff>0</xdr:rowOff>
                  </from>
                  <to>
                    <xdr:col>7</xdr:col>
                    <xdr:colOff>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51" name="Drop Down 205">
              <controlPr defaultSize="0" autoLine="0" autoPict="0">
                <anchor moveWithCells="1">
                  <from>
                    <xdr:col>9</xdr:col>
                    <xdr:colOff>0</xdr:colOff>
                    <xdr:row>139</xdr:row>
                    <xdr:rowOff>0</xdr:rowOff>
                  </from>
                  <to>
                    <xdr:col>11</xdr:col>
                    <xdr:colOff>977900</xdr:colOff>
                    <xdr:row>139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52" name="Drop Down 206">
              <controlPr defaultSize="0" autoLine="0" autoPict="0">
                <anchor moveWithCells="1">
                  <from>
                    <xdr:col>9</xdr:col>
                    <xdr:colOff>0</xdr:colOff>
                    <xdr:row>140</xdr:row>
                    <xdr:rowOff>0</xdr:rowOff>
                  </from>
                  <to>
                    <xdr:col>11</xdr:col>
                    <xdr:colOff>977900</xdr:colOff>
                    <xdr:row>140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53" name="Spinner 207">
              <controlPr defaultSize="0" autoPict="0">
                <anchor moveWithCells="1" sizeWithCells="1">
                  <from>
                    <xdr:col>9</xdr:col>
                    <xdr:colOff>1219200</xdr:colOff>
                    <xdr:row>141</xdr:row>
                    <xdr:rowOff>0</xdr:rowOff>
                  </from>
                  <to>
                    <xdr:col>10</xdr:col>
                    <xdr:colOff>0</xdr:colOff>
                    <xdr:row>142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54" name="Check Box 208">
              <controlPr defaultSize="0" autoFill="0" autoLine="0" autoPict="0">
                <anchor moveWithCells="1">
                  <from>
                    <xdr:col>5</xdr:col>
                    <xdr:colOff>63500</xdr:colOff>
                    <xdr:row>139</xdr:row>
                    <xdr:rowOff>0</xdr:rowOff>
                  </from>
                  <to>
                    <xdr:col>7</xdr:col>
                    <xdr:colOff>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55" name="Drop Down 210">
              <controlPr defaultSize="0" autoLine="0" autoPict="0">
                <anchor moveWithCells="1">
                  <from>
                    <xdr:col>9</xdr:col>
                    <xdr:colOff>0</xdr:colOff>
                    <xdr:row>145</xdr:row>
                    <xdr:rowOff>0</xdr:rowOff>
                  </from>
                  <to>
                    <xdr:col>11</xdr:col>
                    <xdr:colOff>977900</xdr:colOff>
                    <xdr:row>145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56" name="Drop Down 211">
              <controlPr defaultSize="0" autoLine="0" autoPict="0">
                <anchor moveWithCells="1">
                  <from>
                    <xdr:col>9</xdr:col>
                    <xdr:colOff>0</xdr:colOff>
                    <xdr:row>146</xdr:row>
                    <xdr:rowOff>0</xdr:rowOff>
                  </from>
                  <to>
                    <xdr:col>11</xdr:col>
                    <xdr:colOff>977900</xdr:colOff>
                    <xdr:row>146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57" name="Spinner 212">
              <controlPr defaultSize="0" autoPict="0">
                <anchor moveWithCells="1" sizeWithCells="1">
                  <from>
                    <xdr:col>9</xdr:col>
                    <xdr:colOff>1219200</xdr:colOff>
                    <xdr:row>147</xdr:row>
                    <xdr:rowOff>0</xdr:rowOff>
                  </from>
                  <to>
                    <xdr:col>10</xdr:col>
                    <xdr:colOff>0</xdr:colOff>
                    <xdr:row>148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58" name="Check Box 213">
              <controlPr defaultSize="0" autoFill="0" autoLine="0" autoPict="0">
                <anchor moveWithCells="1">
                  <from>
                    <xdr:col>5</xdr:col>
                    <xdr:colOff>63500</xdr:colOff>
                    <xdr:row>145</xdr:row>
                    <xdr:rowOff>0</xdr:rowOff>
                  </from>
                  <to>
                    <xdr:col>7</xdr:col>
                    <xdr:colOff>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59" name="Drop Down 215">
              <controlPr defaultSize="0" autoLine="0" autoPict="0">
                <anchor moveWithCells="1">
                  <from>
                    <xdr:col>9</xdr:col>
                    <xdr:colOff>0</xdr:colOff>
                    <xdr:row>151</xdr:row>
                    <xdr:rowOff>0</xdr:rowOff>
                  </from>
                  <to>
                    <xdr:col>11</xdr:col>
                    <xdr:colOff>977900</xdr:colOff>
                    <xdr:row>151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160" name="Drop Down 216">
              <controlPr defaultSize="0" autoLine="0" autoPict="0">
                <anchor moveWithCells="1">
                  <from>
                    <xdr:col>9</xdr:col>
                    <xdr:colOff>0</xdr:colOff>
                    <xdr:row>152</xdr:row>
                    <xdr:rowOff>0</xdr:rowOff>
                  </from>
                  <to>
                    <xdr:col>11</xdr:col>
                    <xdr:colOff>977900</xdr:colOff>
                    <xdr:row>152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61" name="Spinner 217">
              <controlPr defaultSize="0" autoPict="0">
                <anchor moveWithCells="1" sizeWithCells="1">
                  <from>
                    <xdr:col>9</xdr:col>
                    <xdr:colOff>1219200</xdr:colOff>
                    <xdr:row>153</xdr:row>
                    <xdr:rowOff>0</xdr:rowOff>
                  </from>
                  <to>
                    <xdr:col>10</xdr:col>
                    <xdr:colOff>0</xdr:colOff>
                    <xdr:row>154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62" name="Check Box 218">
              <controlPr defaultSize="0" autoFill="0" autoLine="0" autoPict="0">
                <anchor moveWithCells="1">
                  <from>
                    <xdr:col>5</xdr:col>
                    <xdr:colOff>63500</xdr:colOff>
                    <xdr:row>151</xdr:row>
                    <xdr:rowOff>0</xdr:rowOff>
                  </from>
                  <to>
                    <xdr:col>7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63" name="Drop Down 220">
              <controlPr defaultSize="0" autoLine="0" autoPict="0">
                <anchor moveWithCells="1">
                  <from>
                    <xdr:col>9</xdr:col>
                    <xdr:colOff>0</xdr:colOff>
                    <xdr:row>157</xdr:row>
                    <xdr:rowOff>0</xdr:rowOff>
                  </from>
                  <to>
                    <xdr:col>11</xdr:col>
                    <xdr:colOff>977900</xdr:colOff>
                    <xdr:row>157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64" name="Drop Down 221">
              <controlPr defaultSize="0" autoLine="0" autoPict="0">
                <anchor moveWithCells="1">
                  <from>
                    <xdr:col>9</xdr:col>
                    <xdr:colOff>0</xdr:colOff>
                    <xdr:row>158</xdr:row>
                    <xdr:rowOff>0</xdr:rowOff>
                  </from>
                  <to>
                    <xdr:col>11</xdr:col>
                    <xdr:colOff>977900</xdr:colOff>
                    <xdr:row>158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65" name="Spinner 222">
              <controlPr defaultSize="0" autoPict="0">
                <anchor moveWithCells="1" sizeWithCells="1">
                  <from>
                    <xdr:col>9</xdr:col>
                    <xdr:colOff>1219200</xdr:colOff>
                    <xdr:row>159</xdr:row>
                    <xdr:rowOff>0</xdr:rowOff>
                  </from>
                  <to>
                    <xdr:col>10</xdr:col>
                    <xdr:colOff>0</xdr:colOff>
                    <xdr:row>160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66" name="Check Box 223">
              <controlPr defaultSize="0" autoFill="0" autoLine="0" autoPict="0">
                <anchor moveWithCells="1">
                  <from>
                    <xdr:col>5</xdr:col>
                    <xdr:colOff>63500</xdr:colOff>
                    <xdr:row>157</xdr:row>
                    <xdr:rowOff>0</xdr:rowOff>
                  </from>
                  <to>
                    <xdr:col>7</xdr:col>
                    <xdr:colOff>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67" name="Drop Down 225">
              <controlPr defaultSize="0" autoLine="0" autoPict="0">
                <anchor moveWithCells="1">
                  <from>
                    <xdr:col>9</xdr:col>
                    <xdr:colOff>0</xdr:colOff>
                    <xdr:row>163</xdr:row>
                    <xdr:rowOff>0</xdr:rowOff>
                  </from>
                  <to>
                    <xdr:col>11</xdr:col>
                    <xdr:colOff>977900</xdr:colOff>
                    <xdr:row>163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68" name="Drop Down 226">
              <controlPr defaultSize="0" autoLine="0" autoPict="0">
                <anchor moveWithCells="1">
                  <from>
                    <xdr:col>9</xdr:col>
                    <xdr:colOff>0</xdr:colOff>
                    <xdr:row>164</xdr:row>
                    <xdr:rowOff>0</xdr:rowOff>
                  </from>
                  <to>
                    <xdr:col>11</xdr:col>
                    <xdr:colOff>977900</xdr:colOff>
                    <xdr:row>164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69" name="Spinner 227">
              <controlPr defaultSize="0" autoPict="0">
                <anchor moveWithCells="1" sizeWithCells="1">
                  <from>
                    <xdr:col>9</xdr:col>
                    <xdr:colOff>1219200</xdr:colOff>
                    <xdr:row>165</xdr:row>
                    <xdr:rowOff>0</xdr:rowOff>
                  </from>
                  <to>
                    <xdr:col>10</xdr:col>
                    <xdr:colOff>0</xdr:colOff>
                    <xdr:row>166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170" name="Check Box 228">
              <controlPr defaultSize="0" autoFill="0" autoLine="0" autoPict="0">
                <anchor moveWithCells="1">
                  <from>
                    <xdr:col>5</xdr:col>
                    <xdr:colOff>63500</xdr:colOff>
                    <xdr:row>163</xdr:row>
                    <xdr:rowOff>0</xdr:rowOff>
                  </from>
                  <to>
                    <xdr:col>7</xdr:col>
                    <xdr:colOff>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71" name="Drop Down 230">
              <controlPr defaultSize="0" autoLine="0" autoPict="0">
                <anchor moveWithCells="1">
                  <from>
                    <xdr:col>9</xdr:col>
                    <xdr:colOff>0</xdr:colOff>
                    <xdr:row>169</xdr:row>
                    <xdr:rowOff>0</xdr:rowOff>
                  </from>
                  <to>
                    <xdr:col>11</xdr:col>
                    <xdr:colOff>977900</xdr:colOff>
                    <xdr:row>169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72" name="Drop Down 231">
              <controlPr defaultSize="0" autoLine="0" autoPict="0">
                <anchor moveWithCells="1">
                  <from>
                    <xdr:col>9</xdr:col>
                    <xdr:colOff>0</xdr:colOff>
                    <xdr:row>170</xdr:row>
                    <xdr:rowOff>0</xdr:rowOff>
                  </from>
                  <to>
                    <xdr:col>11</xdr:col>
                    <xdr:colOff>977900</xdr:colOff>
                    <xdr:row>170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173" name="Spinner 232">
              <controlPr defaultSize="0" autoPict="0">
                <anchor moveWithCells="1" sizeWithCells="1">
                  <from>
                    <xdr:col>9</xdr:col>
                    <xdr:colOff>1219200</xdr:colOff>
                    <xdr:row>171</xdr:row>
                    <xdr:rowOff>0</xdr:rowOff>
                  </from>
                  <to>
                    <xdr:col>10</xdr:col>
                    <xdr:colOff>0</xdr:colOff>
                    <xdr:row>172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74" name="Check Box 233">
              <controlPr defaultSize="0" autoFill="0" autoLine="0" autoPict="0">
                <anchor moveWithCells="1">
                  <from>
                    <xdr:col>5</xdr:col>
                    <xdr:colOff>63500</xdr:colOff>
                    <xdr:row>169</xdr:row>
                    <xdr:rowOff>0</xdr:rowOff>
                  </from>
                  <to>
                    <xdr:col>7</xdr:col>
                    <xdr:colOff>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175" name="Drop Down 235">
              <controlPr defaultSize="0" autoLine="0" autoPict="0">
                <anchor moveWithCells="1">
                  <from>
                    <xdr:col>9</xdr:col>
                    <xdr:colOff>0</xdr:colOff>
                    <xdr:row>175</xdr:row>
                    <xdr:rowOff>0</xdr:rowOff>
                  </from>
                  <to>
                    <xdr:col>11</xdr:col>
                    <xdr:colOff>977900</xdr:colOff>
                    <xdr:row>175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176" name="Drop Down 236">
              <controlPr defaultSize="0" autoLine="0" autoPict="0">
                <anchor moveWithCells="1">
                  <from>
                    <xdr:col>9</xdr:col>
                    <xdr:colOff>0</xdr:colOff>
                    <xdr:row>176</xdr:row>
                    <xdr:rowOff>0</xdr:rowOff>
                  </from>
                  <to>
                    <xdr:col>11</xdr:col>
                    <xdr:colOff>977900</xdr:colOff>
                    <xdr:row>176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177" name="Spinner 237">
              <controlPr defaultSize="0" autoPict="0">
                <anchor moveWithCells="1" sizeWithCells="1">
                  <from>
                    <xdr:col>9</xdr:col>
                    <xdr:colOff>1219200</xdr:colOff>
                    <xdr:row>177</xdr:row>
                    <xdr:rowOff>0</xdr:rowOff>
                  </from>
                  <to>
                    <xdr:col>10</xdr:col>
                    <xdr:colOff>0</xdr:colOff>
                    <xdr:row>178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78" name="Check Box 238">
              <controlPr defaultSize="0" autoFill="0" autoLine="0" autoPict="0">
                <anchor moveWithCells="1">
                  <from>
                    <xdr:col>5</xdr:col>
                    <xdr:colOff>63500</xdr:colOff>
                    <xdr:row>175</xdr:row>
                    <xdr:rowOff>0</xdr:rowOff>
                  </from>
                  <to>
                    <xdr:col>7</xdr:col>
                    <xdr:colOff>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179" name="Drop Down 240">
              <controlPr defaultSize="0" autoLine="0" autoPict="0">
                <anchor moveWithCells="1">
                  <from>
                    <xdr:col>9</xdr:col>
                    <xdr:colOff>0</xdr:colOff>
                    <xdr:row>181</xdr:row>
                    <xdr:rowOff>0</xdr:rowOff>
                  </from>
                  <to>
                    <xdr:col>11</xdr:col>
                    <xdr:colOff>977900</xdr:colOff>
                    <xdr:row>181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180" name="Drop Down 241">
              <controlPr defaultSize="0" autoLine="0" autoPict="0">
                <anchor moveWithCells="1">
                  <from>
                    <xdr:col>9</xdr:col>
                    <xdr:colOff>0</xdr:colOff>
                    <xdr:row>182</xdr:row>
                    <xdr:rowOff>0</xdr:rowOff>
                  </from>
                  <to>
                    <xdr:col>11</xdr:col>
                    <xdr:colOff>977900</xdr:colOff>
                    <xdr:row>182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181" name="Spinner 242">
              <controlPr defaultSize="0" autoPict="0">
                <anchor moveWithCells="1" sizeWithCells="1">
                  <from>
                    <xdr:col>9</xdr:col>
                    <xdr:colOff>1219200</xdr:colOff>
                    <xdr:row>183</xdr:row>
                    <xdr:rowOff>0</xdr:rowOff>
                  </from>
                  <to>
                    <xdr:col>10</xdr:col>
                    <xdr:colOff>0</xdr:colOff>
                    <xdr:row>184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182" name="Check Box 243">
              <controlPr defaultSize="0" autoFill="0" autoLine="0" autoPict="0">
                <anchor moveWithCells="1">
                  <from>
                    <xdr:col>5</xdr:col>
                    <xdr:colOff>63500</xdr:colOff>
                    <xdr:row>181</xdr:row>
                    <xdr:rowOff>0</xdr:rowOff>
                  </from>
                  <to>
                    <xdr:col>7</xdr:col>
                    <xdr:colOff>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83" name="Drop Down 245">
              <controlPr defaultSize="0" autoLine="0" autoPict="0">
                <anchor moveWithCells="1">
                  <from>
                    <xdr:col>9</xdr:col>
                    <xdr:colOff>0</xdr:colOff>
                    <xdr:row>187</xdr:row>
                    <xdr:rowOff>0</xdr:rowOff>
                  </from>
                  <to>
                    <xdr:col>11</xdr:col>
                    <xdr:colOff>977900</xdr:colOff>
                    <xdr:row>187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84" name="Drop Down 246">
              <controlPr defaultSize="0" autoLine="0" autoPict="0">
                <anchor moveWithCells="1">
                  <from>
                    <xdr:col>9</xdr:col>
                    <xdr:colOff>0</xdr:colOff>
                    <xdr:row>188</xdr:row>
                    <xdr:rowOff>0</xdr:rowOff>
                  </from>
                  <to>
                    <xdr:col>11</xdr:col>
                    <xdr:colOff>977900</xdr:colOff>
                    <xdr:row>188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85" name="Spinner 247">
              <controlPr defaultSize="0" autoPict="0">
                <anchor moveWithCells="1" sizeWithCells="1">
                  <from>
                    <xdr:col>9</xdr:col>
                    <xdr:colOff>1219200</xdr:colOff>
                    <xdr:row>189</xdr:row>
                    <xdr:rowOff>0</xdr:rowOff>
                  </from>
                  <to>
                    <xdr:col>10</xdr:col>
                    <xdr:colOff>0</xdr:colOff>
                    <xdr:row>190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86" name="Check Box 248">
              <controlPr defaultSize="0" autoFill="0" autoLine="0" autoPict="0">
                <anchor moveWithCells="1">
                  <from>
                    <xdr:col>5</xdr:col>
                    <xdr:colOff>63500</xdr:colOff>
                    <xdr:row>187</xdr:row>
                    <xdr:rowOff>0</xdr:rowOff>
                  </from>
                  <to>
                    <xdr:col>7</xdr:col>
                    <xdr:colOff>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87" name="Drop Down 250">
              <controlPr defaultSize="0" autoLine="0" autoPict="0">
                <anchor moveWithCells="1">
                  <from>
                    <xdr:col>9</xdr:col>
                    <xdr:colOff>0</xdr:colOff>
                    <xdr:row>193</xdr:row>
                    <xdr:rowOff>0</xdr:rowOff>
                  </from>
                  <to>
                    <xdr:col>11</xdr:col>
                    <xdr:colOff>977900</xdr:colOff>
                    <xdr:row>193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188" name="Drop Down 251">
              <controlPr defaultSize="0" autoLine="0" autoPict="0">
                <anchor moveWithCells="1">
                  <from>
                    <xdr:col>9</xdr:col>
                    <xdr:colOff>0</xdr:colOff>
                    <xdr:row>194</xdr:row>
                    <xdr:rowOff>0</xdr:rowOff>
                  </from>
                  <to>
                    <xdr:col>11</xdr:col>
                    <xdr:colOff>977900</xdr:colOff>
                    <xdr:row>194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189" name="Spinner 252">
              <controlPr defaultSize="0" autoPict="0">
                <anchor moveWithCells="1" sizeWithCells="1">
                  <from>
                    <xdr:col>9</xdr:col>
                    <xdr:colOff>1219200</xdr:colOff>
                    <xdr:row>195</xdr:row>
                    <xdr:rowOff>0</xdr:rowOff>
                  </from>
                  <to>
                    <xdr:col>10</xdr:col>
                    <xdr:colOff>0</xdr:colOff>
                    <xdr:row>196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90" name="Check Box 253">
              <controlPr defaultSize="0" autoFill="0" autoLine="0" autoPict="0">
                <anchor moveWithCells="1">
                  <from>
                    <xdr:col>5</xdr:col>
                    <xdr:colOff>63500</xdr:colOff>
                    <xdr:row>193</xdr:row>
                    <xdr:rowOff>0</xdr:rowOff>
                  </from>
                  <to>
                    <xdr:col>7</xdr:col>
                    <xdr:colOff>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91" name="Drop Down 255">
              <controlPr defaultSize="0" autoLine="0" autoPict="0">
                <anchor moveWithCells="1">
                  <from>
                    <xdr:col>9</xdr:col>
                    <xdr:colOff>0</xdr:colOff>
                    <xdr:row>199</xdr:row>
                    <xdr:rowOff>0</xdr:rowOff>
                  </from>
                  <to>
                    <xdr:col>11</xdr:col>
                    <xdr:colOff>977900</xdr:colOff>
                    <xdr:row>199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92" name="Drop Down 256">
              <controlPr defaultSize="0" autoLine="0" autoPict="0">
                <anchor moveWithCells="1">
                  <from>
                    <xdr:col>9</xdr:col>
                    <xdr:colOff>0</xdr:colOff>
                    <xdr:row>200</xdr:row>
                    <xdr:rowOff>0</xdr:rowOff>
                  </from>
                  <to>
                    <xdr:col>11</xdr:col>
                    <xdr:colOff>977900</xdr:colOff>
                    <xdr:row>200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193" name="Spinner 257">
              <controlPr defaultSize="0" autoPict="0">
                <anchor moveWithCells="1" sizeWithCells="1">
                  <from>
                    <xdr:col>9</xdr:col>
                    <xdr:colOff>1219200</xdr:colOff>
                    <xdr:row>201</xdr:row>
                    <xdr:rowOff>0</xdr:rowOff>
                  </from>
                  <to>
                    <xdr:col>10</xdr:col>
                    <xdr:colOff>0</xdr:colOff>
                    <xdr:row>202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94" name="Check Box 258">
              <controlPr defaultSize="0" autoFill="0" autoLine="0" autoPict="0">
                <anchor moveWithCells="1">
                  <from>
                    <xdr:col>5</xdr:col>
                    <xdr:colOff>63500</xdr:colOff>
                    <xdr:row>199</xdr:row>
                    <xdr:rowOff>0</xdr:rowOff>
                  </from>
                  <to>
                    <xdr:col>7</xdr:col>
                    <xdr:colOff>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195" name="Drop Down 260">
              <controlPr defaultSize="0" autoLine="0" autoPict="0">
                <anchor moveWithCells="1">
                  <from>
                    <xdr:col>9</xdr:col>
                    <xdr:colOff>0</xdr:colOff>
                    <xdr:row>205</xdr:row>
                    <xdr:rowOff>0</xdr:rowOff>
                  </from>
                  <to>
                    <xdr:col>11</xdr:col>
                    <xdr:colOff>977900</xdr:colOff>
                    <xdr:row>205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196" name="Drop Down 261">
              <controlPr defaultSize="0" autoLine="0" autoPict="0">
                <anchor moveWithCells="1">
                  <from>
                    <xdr:col>9</xdr:col>
                    <xdr:colOff>0</xdr:colOff>
                    <xdr:row>206</xdr:row>
                    <xdr:rowOff>0</xdr:rowOff>
                  </from>
                  <to>
                    <xdr:col>11</xdr:col>
                    <xdr:colOff>977900</xdr:colOff>
                    <xdr:row>206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197" name="Spinner 262">
              <controlPr defaultSize="0" autoPict="0">
                <anchor moveWithCells="1" sizeWithCells="1">
                  <from>
                    <xdr:col>9</xdr:col>
                    <xdr:colOff>1219200</xdr:colOff>
                    <xdr:row>207</xdr:row>
                    <xdr:rowOff>0</xdr:rowOff>
                  </from>
                  <to>
                    <xdr:col>10</xdr:col>
                    <xdr:colOff>0</xdr:colOff>
                    <xdr:row>208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198" name="Check Box 263">
              <controlPr defaultSize="0" autoFill="0" autoLine="0" autoPict="0">
                <anchor moveWithCells="1">
                  <from>
                    <xdr:col>5</xdr:col>
                    <xdr:colOff>63500</xdr:colOff>
                    <xdr:row>205</xdr:row>
                    <xdr:rowOff>0</xdr:rowOff>
                  </from>
                  <to>
                    <xdr:col>7</xdr:col>
                    <xdr:colOff>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199" name="Drop Down 265">
              <controlPr defaultSize="0" autoLine="0" autoPict="0">
                <anchor moveWithCells="1">
                  <from>
                    <xdr:col>9</xdr:col>
                    <xdr:colOff>0</xdr:colOff>
                    <xdr:row>211</xdr:row>
                    <xdr:rowOff>0</xdr:rowOff>
                  </from>
                  <to>
                    <xdr:col>11</xdr:col>
                    <xdr:colOff>977900</xdr:colOff>
                    <xdr:row>211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00" name="Drop Down 266">
              <controlPr defaultSize="0" autoLine="0" autoPict="0">
                <anchor moveWithCells="1">
                  <from>
                    <xdr:col>9</xdr:col>
                    <xdr:colOff>0</xdr:colOff>
                    <xdr:row>212</xdr:row>
                    <xdr:rowOff>0</xdr:rowOff>
                  </from>
                  <to>
                    <xdr:col>11</xdr:col>
                    <xdr:colOff>977900</xdr:colOff>
                    <xdr:row>212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01" name="Spinner 267">
              <controlPr defaultSize="0" autoPict="0">
                <anchor moveWithCells="1" sizeWithCells="1">
                  <from>
                    <xdr:col>9</xdr:col>
                    <xdr:colOff>1219200</xdr:colOff>
                    <xdr:row>213</xdr:row>
                    <xdr:rowOff>0</xdr:rowOff>
                  </from>
                  <to>
                    <xdr:col>10</xdr:col>
                    <xdr:colOff>0</xdr:colOff>
                    <xdr:row>214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02" name="Check Box 268">
              <controlPr defaultSize="0" autoFill="0" autoLine="0" autoPict="0">
                <anchor moveWithCells="1">
                  <from>
                    <xdr:col>5</xdr:col>
                    <xdr:colOff>63500</xdr:colOff>
                    <xdr:row>211</xdr:row>
                    <xdr:rowOff>0</xdr:rowOff>
                  </from>
                  <to>
                    <xdr:col>7</xdr:col>
                    <xdr:colOff>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03" name="Drop Down 270">
              <controlPr defaultSize="0" autoLine="0" autoPict="0">
                <anchor moveWithCells="1">
                  <from>
                    <xdr:col>9</xdr:col>
                    <xdr:colOff>0</xdr:colOff>
                    <xdr:row>217</xdr:row>
                    <xdr:rowOff>0</xdr:rowOff>
                  </from>
                  <to>
                    <xdr:col>11</xdr:col>
                    <xdr:colOff>977900</xdr:colOff>
                    <xdr:row>217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04" name="Drop Down 271">
              <controlPr defaultSize="0" autoLine="0" autoPict="0">
                <anchor moveWithCells="1">
                  <from>
                    <xdr:col>9</xdr:col>
                    <xdr:colOff>0</xdr:colOff>
                    <xdr:row>218</xdr:row>
                    <xdr:rowOff>0</xdr:rowOff>
                  </from>
                  <to>
                    <xdr:col>11</xdr:col>
                    <xdr:colOff>977900</xdr:colOff>
                    <xdr:row>218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05" name="Spinner 272">
              <controlPr defaultSize="0" autoPict="0">
                <anchor moveWithCells="1" sizeWithCells="1">
                  <from>
                    <xdr:col>9</xdr:col>
                    <xdr:colOff>1219200</xdr:colOff>
                    <xdr:row>219</xdr:row>
                    <xdr:rowOff>0</xdr:rowOff>
                  </from>
                  <to>
                    <xdr:col>10</xdr:col>
                    <xdr:colOff>0</xdr:colOff>
                    <xdr:row>220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06" name="Check Box 273">
              <controlPr defaultSize="0" autoFill="0" autoLine="0" autoPict="0">
                <anchor moveWithCells="1">
                  <from>
                    <xdr:col>5</xdr:col>
                    <xdr:colOff>63500</xdr:colOff>
                    <xdr:row>217</xdr:row>
                    <xdr:rowOff>0</xdr:rowOff>
                  </from>
                  <to>
                    <xdr:col>7</xdr:col>
                    <xdr:colOff>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07" name="Drop Down 275">
              <controlPr defaultSize="0" autoLine="0" autoPict="0">
                <anchor moveWithCells="1">
                  <from>
                    <xdr:col>9</xdr:col>
                    <xdr:colOff>0</xdr:colOff>
                    <xdr:row>223</xdr:row>
                    <xdr:rowOff>0</xdr:rowOff>
                  </from>
                  <to>
                    <xdr:col>11</xdr:col>
                    <xdr:colOff>977900</xdr:colOff>
                    <xdr:row>223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08" name="Drop Down 276">
              <controlPr defaultSize="0" autoLine="0" autoPict="0">
                <anchor moveWithCells="1">
                  <from>
                    <xdr:col>9</xdr:col>
                    <xdr:colOff>0</xdr:colOff>
                    <xdr:row>224</xdr:row>
                    <xdr:rowOff>0</xdr:rowOff>
                  </from>
                  <to>
                    <xdr:col>11</xdr:col>
                    <xdr:colOff>977900</xdr:colOff>
                    <xdr:row>224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09" name="Spinner 277">
              <controlPr defaultSize="0" autoPict="0">
                <anchor moveWithCells="1" sizeWithCells="1">
                  <from>
                    <xdr:col>9</xdr:col>
                    <xdr:colOff>1219200</xdr:colOff>
                    <xdr:row>225</xdr:row>
                    <xdr:rowOff>0</xdr:rowOff>
                  </from>
                  <to>
                    <xdr:col>10</xdr:col>
                    <xdr:colOff>0</xdr:colOff>
                    <xdr:row>226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10" name="Check Box 278">
              <controlPr defaultSize="0" autoFill="0" autoLine="0" autoPict="0">
                <anchor moveWithCells="1">
                  <from>
                    <xdr:col>5</xdr:col>
                    <xdr:colOff>63500</xdr:colOff>
                    <xdr:row>223</xdr:row>
                    <xdr:rowOff>0</xdr:rowOff>
                  </from>
                  <to>
                    <xdr:col>7</xdr:col>
                    <xdr:colOff>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11" name="Drop Down 280">
              <controlPr defaultSize="0" autoLine="0" autoPict="0">
                <anchor moveWithCells="1">
                  <from>
                    <xdr:col>9</xdr:col>
                    <xdr:colOff>0</xdr:colOff>
                    <xdr:row>229</xdr:row>
                    <xdr:rowOff>0</xdr:rowOff>
                  </from>
                  <to>
                    <xdr:col>11</xdr:col>
                    <xdr:colOff>977900</xdr:colOff>
                    <xdr:row>229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12" name="Drop Down 281">
              <controlPr defaultSize="0" autoLine="0" autoPict="0">
                <anchor moveWithCells="1">
                  <from>
                    <xdr:col>9</xdr:col>
                    <xdr:colOff>0</xdr:colOff>
                    <xdr:row>230</xdr:row>
                    <xdr:rowOff>0</xdr:rowOff>
                  </from>
                  <to>
                    <xdr:col>11</xdr:col>
                    <xdr:colOff>977900</xdr:colOff>
                    <xdr:row>230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13" name="Spinner 282">
              <controlPr defaultSize="0" autoPict="0">
                <anchor moveWithCells="1" sizeWithCells="1">
                  <from>
                    <xdr:col>9</xdr:col>
                    <xdr:colOff>1219200</xdr:colOff>
                    <xdr:row>231</xdr:row>
                    <xdr:rowOff>0</xdr:rowOff>
                  </from>
                  <to>
                    <xdr:col>10</xdr:col>
                    <xdr:colOff>0</xdr:colOff>
                    <xdr:row>232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14" name="Check Box 283">
              <controlPr defaultSize="0" autoFill="0" autoLine="0" autoPict="0">
                <anchor moveWithCells="1">
                  <from>
                    <xdr:col>5</xdr:col>
                    <xdr:colOff>63500</xdr:colOff>
                    <xdr:row>229</xdr:row>
                    <xdr:rowOff>0</xdr:rowOff>
                  </from>
                  <to>
                    <xdr:col>7</xdr:col>
                    <xdr:colOff>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15" name="Drop Down 285">
              <controlPr defaultSize="0" autoLine="0" autoPict="0">
                <anchor moveWithCells="1">
                  <from>
                    <xdr:col>9</xdr:col>
                    <xdr:colOff>0</xdr:colOff>
                    <xdr:row>235</xdr:row>
                    <xdr:rowOff>0</xdr:rowOff>
                  </from>
                  <to>
                    <xdr:col>11</xdr:col>
                    <xdr:colOff>977900</xdr:colOff>
                    <xdr:row>235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16" name="Drop Down 286">
              <controlPr defaultSize="0" autoLine="0" autoPict="0">
                <anchor moveWithCells="1">
                  <from>
                    <xdr:col>9</xdr:col>
                    <xdr:colOff>0</xdr:colOff>
                    <xdr:row>236</xdr:row>
                    <xdr:rowOff>0</xdr:rowOff>
                  </from>
                  <to>
                    <xdr:col>11</xdr:col>
                    <xdr:colOff>977900</xdr:colOff>
                    <xdr:row>236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17" name="Spinner 287">
              <controlPr defaultSize="0" autoPict="0">
                <anchor moveWithCells="1" sizeWithCells="1">
                  <from>
                    <xdr:col>9</xdr:col>
                    <xdr:colOff>1219200</xdr:colOff>
                    <xdr:row>237</xdr:row>
                    <xdr:rowOff>0</xdr:rowOff>
                  </from>
                  <to>
                    <xdr:col>10</xdr:col>
                    <xdr:colOff>0</xdr:colOff>
                    <xdr:row>238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18" name="Check Box 288">
              <controlPr defaultSize="0" autoFill="0" autoLine="0" autoPict="0">
                <anchor moveWithCells="1">
                  <from>
                    <xdr:col>5</xdr:col>
                    <xdr:colOff>63500</xdr:colOff>
                    <xdr:row>235</xdr:row>
                    <xdr:rowOff>0</xdr:rowOff>
                  </from>
                  <to>
                    <xdr:col>7</xdr:col>
                    <xdr:colOff>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19" name="Drop Down 290">
              <controlPr defaultSize="0" autoLine="0" autoPict="0">
                <anchor moveWithCells="1">
                  <from>
                    <xdr:col>9</xdr:col>
                    <xdr:colOff>0</xdr:colOff>
                    <xdr:row>241</xdr:row>
                    <xdr:rowOff>0</xdr:rowOff>
                  </from>
                  <to>
                    <xdr:col>11</xdr:col>
                    <xdr:colOff>977900</xdr:colOff>
                    <xdr:row>241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20" name="Drop Down 291">
              <controlPr defaultSize="0" autoLine="0" autoPict="0">
                <anchor moveWithCells="1">
                  <from>
                    <xdr:col>9</xdr:col>
                    <xdr:colOff>0</xdr:colOff>
                    <xdr:row>242</xdr:row>
                    <xdr:rowOff>0</xdr:rowOff>
                  </from>
                  <to>
                    <xdr:col>11</xdr:col>
                    <xdr:colOff>977900</xdr:colOff>
                    <xdr:row>242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21" name="Spinner 292">
              <controlPr defaultSize="0" autoPict="0">
                <anchor moveWithCells="1" sizeWithCells="1">
                  <from>
                    <xdr:col>9</xdr:col>
                    <xdr:colOff>1219200</xdr:colOff>
                    <xdr:row>243</xdr:row>
                    <xdr:rowOff>0</xdr:rowOff>
                  </from>
                  <to>
                    <xdr:col>10</xdr:col>
                    <xdr:colOff>0</xdr:colOff>
                    <xdr:row>244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22" name="Check Box 293">
              <controlPr defaultSize="0" autoFill="0" autoLine="0" autoPict="0">
                <anchor moveWithCells="1">
                  <from>
                    <xdr:col>5</xdr:col>
                    <xdr:colOff>63500</xdr:colOff>
                    <xdr:row>241</xdr:row>
                    <xdr:rowOff>0</xdr:rowOff>
                  </from>
                  <to>
                    <xdr:col>7</xdr:col>
                    <xdr:colOff>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23" name="Drop Down 295">
              <controlPr defaultSize="0" autoLine="0" autoPict="0">
                <anchor moveWithCells="1">
                  <from>
                    <xdr:col>9</xdr:col>
                    <xdr:colOff>0</xdr:colOff>
                    <xdr:row>247</xdr:row>
                    <xdr:rowOff>0</xdr:rowOff>
                  </from>
                  <to>
                    <xdr:col>11</xdr:col>
                    <xdr:colOff>977900</xdr:colOff>
                    <xdr:row>247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24" name="Drop Down 296">
              <controlPr defaultSize="0" autoLine="0" autoPict="0">
                <anchor moveWithCells="1">
                  <from>
                    <xdr:col>9</xdr:col>
                    <xdr:colOff>0</xdr:colOff>
                    <xdr:row>248</xdr:row>
                    <xdr:rowOff>0</xdr:rowOff>
                  </from>
                  <to>
                    <xdr:col>11</xdr:col>
                    <xdr:colOff>977900</xdr:colOff>
                    <xdr:row>248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225" name="Spinner 297">
              <controlPr defaultSize="0" autoPict="0">
                <anchor moveWithCells="1" sizeWithCells="1">
                  <from>
                    <xdr:col>9</xdr:col>
                    <xdr:colOff>1219200</xdr:colOff>
                    <xdr:row>249</xdr:row>
                    <xdr:rowOff>0</xdr:rowOff>
                  </from>
                  <to>
                    <xdr:col>10</xdr:col>
                    <xdr:colOff>0</xdr:colOff>
                    <xdr:row>250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226" name="Check Box 298">
              <controlPr defaultSize="0" autoFill="0" autoLine="0" autoPict="0">
                <anchor moveWithCells="1">
                  <from>
                    <xdr:col>5</xdr:col>
                    <xdr:colOff>63500</xdr:colOff>
                    <xdr:row>247</xdr:row>
                    <xdr:rowOff>0</xdr:rowOff>
                  </from>
                  <to>
                    <xdr:col>7</xdr:col>
                    <xdr:colOff>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227" name="Drop Down 300">
              <controlPr defaultSize="0" autoLine="0" autoPict="0">
                <anchor moveWithCells="1">
                  <from>
                    <xdr:col>9</xdr:col>
                    <xdr:colOff>0</xdr:colOff>
                    <xdr:row>253</xdr:row>
                    <xdr:rowOff>0</xdr:rowOff>
                  </from>
                  <to>
                    <xdr:col>11</xdr:col>
                    <xdr:colOff>977900</xdr:colOff>
                    <xdr:row>253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228" name="Drop Down 301">
              <controlPr defaultSize="0" autoLine="0" autoPict="0">
                <anchor moveWithCells="1">
                  <from>
                    <xdr:col>9</xdr:col>
                    <xdr:colOff>0</xdr:colOff>
                    <xdr:row>254</xdr:row>
                    <xdr:rowOff>0</xdr:rowOff>
                  </from>
                  <to>
                    <xdr:col>11</xdr:col>
                    <xdr:colOff>977900</xdr:colOff>
                    <xdr:row>254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229" name="Spinner 302">
              <controlPr defaultSize="0" autoPict="0">
                <anchor moveWithCells="1" sizeWithCells="1">
                  <from>
                    <xdr:col>9</xdr:col>
                    <xdr:colOff>1219200</xdr:colOff>
                    <xdr:row>255</xdr:row>
                    <xdr:rowOff>0</xdr:rowOff>
                  </from>
                  <to>
                    <xdr:col>10</xdr:col>
                    <xdr:colOff>0</xdr:colOff>
                    <xdr:row>256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230" name="Check Box 303">
              <controlPr defaultSize="0" autoFill="0" autoLine="0" autoPict="0">
                <anchor moveWithCells="1">
                  <from>
                    <xdr:col>5</xdr:col>
                    <xdr:colOff>63500</xdr:colOff>
                    <xdr:row>253</xdr:row>
                    <xdr:rowOff>0</xdr:rowOff>
                  </from>
                  <to>
                    <xdr:col>7</xdr:col>
                    <xdr:colOff>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231" name="Drop Down 305">
              <controlPr defaultSize="0" autoLine="0" autoPict="0">
                <anchor moveWithCells="1">
                  <from>
                    <xdr:col>9</xdr:col>
                    <xdr:colOff>0</xdr:colOff>
                    <xdr:row>259</xdr:row>
                    <xdr:rowOff>0</xdr:rowOff>
                  </from>
                  <to>
                    <xdr:col>11</xdr:col>
                    <xdr:colOff>977900</xdr:colOff>
                    <xdr:row>259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232" name="Drop Down 306">
              <controlPr defaultSize="0" autoLine="0" autoPict="0">
                <anchor moveWithCells="1">
                  <from>
                    <xdr:col>9</xdr:col>
                    <xdr:colOff>0</xdr:colOff>
                    <xdr:row>260</xdr:row>
                    <xdr:rowOff>0</xdr:rowOff>
                  </from>
                  <to>
                    <xdr:col>11</xdr:col>
                    <xdr:colOff>977900</xdr:colOff>
                    <xdr:row>260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233" name="Spinner 307">
              <controlPr defaultSize="0" autoPict="0">
                <anchor moveWithCells="1" sizeWithCells="1">
                  <from>
                    <xdr:col>9</xdr:col>
                    <xdr:colOff>1219200</xdr:colOff>
                    <xdr:row>261</xdr:row>
                    <xdr:rowOff>0</xdr:rowOff>
                  </from>
                  <to>
                    <xdr:col>10</xdr:col>
                    <xdr:colOff>0</xdr:colOff>
                    <xdr:row>262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234" name="Check Box 308">
              <controlPr defaultSize="0" autoFill="0" autoLine="0" autoPict="0">
                <anchor moveWithCells="1">
                  <from>
                    <xdr:col>5</xdr:col>
                    <xdr:colOff>63500</xdr:colOff>
                    <xdr:row>259</xdr:row>
                    <xdr:rowOff>0</xdr:rowOff>
                  </from>
                  <to>
                    <xdr:col>7</xdr:col>
                    <xdr:colOff>0</xdr:colOff>
                    <xdr:row>260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1478"/>
  <sheetViews>
    <sheetView zoomScaleNormal="100" workbookViewId="0">
      <selection activeCell="D42" sqref="D42"/>
    </sheetView>
  </sheetViews>
  <sheetFormatPr baseColWidth="10" defaultColWidth="12.83203125" defaultRowHeight="14"/>
  <cols>
    <col min="1" max="1" width="6.5" style="1" bestFit="1" customWidth="1"/>
    <col min="2" max="2" width="30.33203125" style="1" bestFit="1" customWidth="1"/>
    <col min="3" max="3" width="33.83203125" style="1" customWidth="1"/>
    <col min="4" max="4" width="55" style="1" customWidth="1"/>
    <col min="5" max="5" width="16.5" style="1" customWidth="1"/>
    <col min="6" max="6" width="27.5" style="1" bestFit="1" customWidth="1"/>
    <col min="7" max="7" width="38.33203125" style="68" customWidth="1"/>
    <col min="8" max="8" width="17.5" style="1" bestFit="1" customWidth="1"/>
    <col min="9" max="9" width="9.1640625" style="1" bestFit="1" customWidth="1"/>
    <col min="10" max="10" width="42.83203125" style="1" customWidth="1"/>
    <col min="11" max="11" width="15.6640625" style="1" bestFit="1" customWidth="1"/>
    <col min="12" max="12" width="24.6640625" style="1" bestFit="1" customWidth="1"/>
    <col min="13" max="13" width="47.33203125" style="1" customWidth="1"/>
    <col min="14" max="14" width="15.6640625" style="1" customWidth="1"/>
    <col min="15" max="15" width="5.6640625" style="1" bestFit="1" customWidth="1"/>
    <col min="16" max="16" width="31.6640625" style="1" bestFit="1" customWidth="1"/>
    <col min="17" max="17" width="15.6640625" style="1" bestFit="1" customWidth="1"/>
    <col min="18" max="18" width="27" style="1" bestFit="1" customWidth="1"/>
    <col min="19" max="19" width="28" style="1" customWidth="1"/>
    <col min="20" max="20" width="16.6640625" style="1" customWidth="1"/>
    <col min="21" max="21" width="5.6640625" style="1" bestFit="1" customWidth="1"/>
    <col min="22" max="22" width="34.83203125" style="1" customWidth="1"/>
    <col min="23" max="23" width="5.83203125" style="1" bestFit="1" customWidth="1"/>
    <col min="24" max="24" width="4.83203125" style="1" bestFit="1" customWidth="1"/>
    <col min="25" max="25" width="26.5" style="1" bestFit="1" customWidth="1"/>
    <col min="26" max="26" width="6" style="1" bestFit="1" customWidth="1"/>
    <col min="27" max="27" width="5.6640625" style="1" bestFit="1" customWidth="1"/>
    <col min="28" max="28" width="29" style="1" bestFit="1" customWidth="1"/>
    <col min="29" max="29" width="5.83203125" style="1" bestFit="1" customWidth="1"/>
    <col min="30" max="30" width="5.6640625" style="1" bestFit="1" customWidth="1"/>
    <col min="31" max="31" width="24.6640625" style="1" bestFit="1" customWidth="1"/>
    <col min="32" max="32" width="5.83203125" style="1" bestFit="1" customWidth="1"/>
    <col min="33" max="33" width="5.6640625" style="1" bestFit="1" customWidth="1"/>
    <col min="34" max="34" width="30.1640625" style="1" bestFit="1" customWidth="1"/>
    <col min="35" max="35" width="11.83203125" style="1" bestFit="1" customWidth="1"/>
    <col min="36" max="36" width="18.5" style="1" bestFit="1" customWidth="1"/>
    <col min="37" max="37" width="31.1640625" style="1" bestFit="1" customWidth="1"/>
    <col min="38" max="38" width="11.83203125" style="1" bestFit="1" customWidth="1"/>
    <col min="39" max="39" width="16.83203125" style="1" bestFit="1" customWidth="1"/>
    <col min="40" max="40" width="32.1640625" style="1" bestFit="1" customWidth="1"/>
    <col min="41" max="41" width="11.83203125" style="1" bestFit="1" customWidth="1"/>
    <col min="42" max="42" width="16.83203125" style="1" bestFit="1" customWidth="1"/>
    <col min="43" max="43" width="39.5" style="1" bestFit="1" customWidth="1"/>
    <col min="44" max="44" width="5.6640625" style="1" bestFit="1" customWidth="1"/>
    <col min="45" max="45" width="4.83203125" style="1" bestFit="1" customWidth="1"/>
    <col min="46" max="46" width="27" style="1" bestFit="1" customWidth="1"/>
    <col min="47" max="47" width="5.83203125" style="1" bestFit="1" customWidth="1"/>
    <col min="48" max="48" width="5.6640625" style="1" bestFit="1" customWidth="1"/>
    <col min="49" max="49" width="32.83203125" style="1" bestFit="1" customWidth="1"/>
    <col min="50" max="50" width="5.83203125" style="1" bestFit="1" customWidth="1"/>
    <col min="51" max="51" width="5.6640625" style="1" bestFit="1" customWidth="1"/>
    <col min="52" max="52" width="31.1640625" style="1" bestFit="1" customWidth="1"/>
    <col min="53" max="53" width="6" style="1" bestFit="1" customWidth="1"/>
    <col min="54" max="54" width="4.83203125" style="1" bestFit="1" customWidth="1"/>
    <col min="55" max="55" width="30" style="1" bestFit="1" customWidth="1"/>
    <col min="56" max="56" width="6.1640625" style="1" customWidth="1"/>
    <col min="57" max="57" width="4.83203125" style="1" bestFit="1" customWidth="1"/>
    <col min="58" max="58" width="30" style="1" bestFit="1" customWidth="1"/>
    <col min="59" max="16384" width="12.83203125" style="1"/>
  </cols>
  <sheetData>
    <row r="1" spans="2:59" s="3" customFormat="1">
      <c r="B1" s="3" t="s">
        <v>109</v>
      </c>
      <c r="C1" s="3" t="s">
        <v>106</v>
      </c>
      <c r="D1" s="3" t="s">
        <v>53</v>
      </c>
      <c r="E1" s="3" t="s">
        <v>344</v>
      </c>
      <c r="F1" s="3" t="s">
        <v>408</v>
      </c>
      <c r="G1" s="3" t="s">
        <v>52</v>
      </c>
      <c r="H1" s="3" t="s">
        <v>291</v>
      </c>
      <c r="I1" s="3" t="s">
        <v>292</v>
      </c>
      <c r="J1" s="3" t="s">
        <v>51</v>
      </c>
      <c r="K1" s="3" t="s">
        <v>291</v>
      </c>
      <c r="L1" s="3" t="s">
        <v>292</v>
      </c>
      <c r="M1" s="3" t="s">
        <v>54</v>
      </c>
      <c r="N1" s="3" t="s">
        <v>291</v>
      </c>
      <c r="O1" s="3" t="s">
        <v>292</v>
      </c>
      <c r="P1" s="3" t="s">
        <v>271</v>
      </c>
      <c r="Q1" s="3" t="s">
        <v>291</v>
      </c>
      <c r="R1" s="3" t="s">
        <v>292</v>
      </c>
      <c r="AB1" s="3" t="s">
        <v>307</v>
      </c>
    </row>
    <row r="2" spans="2:59" s="2" customFormat="1">
      <c r="B2" s="2" t="s">
        <v>315</v>
      </c>
      <c r="C2" s="2" t="s">
        <v>315</v>
      </c>
      <c r="D2" s="2" t="s">
        <v>108</v>
      </c>
      <c r="E2" s="2">
        <v>0</v>
      </c>
      <c r="F2" s="2">
        <v>0</v>
      </c>
      <c r="G2" s="2" t="s">
        <v>310</v>
      </c>
      <c r="H2" s="2">
        <v>0</v>
      </c>
      <c r="I2" s="2">
        <v>0</v>
      </c>
      <c r="J2" s="2" t="s">
        <v>310</v>
      </c>
      <c r="K2" s="2">
        <v>0</v>
      </c>
      <c r="L2" s="2">
        <v>0</v>
      </c>
      <c r="M2" s="2" t="s">
        <v>310</v>
      </c>
      <c r="N2" s="2">
        <v>0</v>
      </c>
      <c r="O2" s="2">
        <v>0</v>
      </c>
      <c r="P2" s="2" t="s">
        <v>311</v>
      </c>
      <c r="Q2" s="2">
        <v>0</v>
      </c>
      <c r="R2" s="2">
        <v>0</v>
      </c>
      <c r="S2" s="2" t="s">
        <v>307</v>
      </c>
      <c r="T2" s="2">
        <v>0</v>
      </c>
      <c r="U2" s="2">
        <v>0</v>
      </c>
      <c r="V2" s="2" t="s">
        <v>307</v>
      </c>
      <c r="W2" s="2">
        <v>0</v>
      </c>
      <c r="X2" s="2">
        <v>0</v>
      </c>
      <c r="Y2" s="2" t="s">
        <v>307</v>
      </c>
      <c r="Z2" s="2">
        <v>0</v>
      </c>
      <c r="AA2" s="2">
        <v>0</v>
      </c>
      <c r="AB2" s="2" t="s">
        <v>307</v>
      </c>
      <c r="AC2" s="2">
        <v>0</v>
      </c>
      <c r="AD2" s="2">
        <v>0</v>
      </c>
      <c r="AE2" s="2" t="s">
        <v>307</v>
      </c>
      <c r="AF2" s="2">
        <v>0</v>
      </c>
      <c r="AG2" s="2">
        <v>0</v>
      </c>
      <c r="AH2" s="2" t="s">
        <v>307</v>
      </c>
      <c r="AI2" s="2">
        <v>0</v>
      </c>
      <c r="AJ2" s="2">
        <v>0</v>
      </c>
      <c r="AK2" s="2" t="s">
        <v>307</v>
      </c>
      <c r="AL2" s="2">
        <v>0</v>
      </c>
      <c r="AM2" s="2">
        <v>0</v>
      </c>
      <c r="AN2" s="2" t="s">
        <v>307</v>
      </c>
      <c r="AO2" s="2">
        <v>0</v>
      </c>
      <c r="AP2" s="2">
        <v>0</v>
      </c>
      <c r="AQ2" s="2" t="s">
        <v>307</v>
      </c>
      <c r="AR2" s="2">
        <v>0</v>
      </c>
      <c r="AS2" s="2">
        <v>0</v>
      </c>
      <c r="AT2" s="2" t="s">
        <v>307</v>
      </c>
      <c r="AU2" s="2">
        <v>0</v>
      </c>
      <c r="AV2" s="2">
        <v>0</v>
      </c>
      <c r="AW2" s="2" t="s">
        <v>307</v>
      </c>
      <c r="AX2" s="2">
        <v>0</v>
      </c>
      <c r="AY2" s="2">
        <v>0</v>
      </c>
      <c r="AZ2" s="2" t="s">
        <v>307</v>
      </c>
      <c r="BA2" s="2">
        <v>0</v>
      </c>
      <c r="BB2" s="2">
        <v>0</v>
      </c>
      <c r="BC2" s="2" t="s">
        <v>307</v>
      </c>
      <c r="BD2" s="2">
        <v>0</v>
      </c>
      <c r="BE2" s="2">
        <v>0</v>
      </c>
    </row>
    <row r="3" spans="2:59" s="2" customFormat="1">
      <c r="B3" s="2" t="s">
        <v>499</v>
      </c>
      <c r="C3" s="2" t="s">
        <v>490</v>
      </c>
      <c r="D3" s="2" t="s">
        <v>332</v>
      </c>
      <c r="E3" s="2">
        <v>0</v>
      </c>
      <c r="F3" s="2">
        <v>0</v>
      </c>
      <c r="G3" s="113" t="s">
        <v>530</v>
      </c>
      <c r="H3" s="2" t="s">
        <v>157</v>
      </c>
      <c r="I3" s="2">
        <v>1650</v>
      </c>
      <c r="J3" s="2" t="s">
        <v>537</v>
      </c>
      <c r="K3" s="2" t="s">
        <v>23</v>
      </c>
      <c r="L3" s="2">
        <v>3300</v>
      </c>
      <c r="M3" s="2" t="s">
        <v>546</v>
      </c>
      <c r="N3" s="2" t="s">
        <v>117</v>
      </c>
      <c r="O3" s="2">
        <v>5500</v>
      </c>
      <c r="P3" s="2" t="s">
        <v>46</v>
      </c>
      <c r="Q3" s="2" t="s">
        <v>316</v>
      </c>
      <c r="R3" s="2">
        <v>1500</v>
      </c>
      <c r="S3" s="2" t="s">
        <v>307</v>
      </c>
      <c r="T3" s="2">
        <v>0</v>
      </c>
      <c r="U3" s="2">
        <v>0</v>
      </c>
      <c r="V3" s="2" t="s">
        <v>307</v>
      </c>
      <c r="W3" s="2">
        <v>0</v>
      </c>
      <c r="X3" s="2">
        <v>0</v>
      </c>
      <c r="Y3" s="2" t="s">
        <v>307</v>
      </c>
      <c r="Z3" s="2">
        <v>0</v>
      </c>
      <c r="AA3" s="2">
        <v>0</v>
      </c>
      <c r="AB3" s="2" t="s">
        <v>307</v>
      </c>
      <c r="AC3" s="2">
        <v>0</v>
      </c>
      <c r="AD3" s="75">
        <v>0</v>
      </c>
      <c r="AE3" s="2" t="s">
        <v>307</v>
      </c>
      <c r="AF3" s="75">
        <v>0</v>
      </c>
      <c r="AG3" s="2">
        <v>0</v>
      </c>
      <c r="AH3" s="82" t="s">
        <v>307</v>
      </c>
      <c r="AI3" s="83">
        <v>0</v>
      </c>
      <c r="AJ3" s="2">
        <v>0</v>
      </c>
      <c r="AK3" s="82" t="s">
        <v>307</v>
      </c>
      <c r="AL3" s="83">
        <v>0</v>
      </c>
      <c r="AM3" s="2">
        <v>0</v>
      </c>
      <c r="AN3" s="82" t="s">
        <v>307</v>
      </c>
      <c r="AO3" s="83">
        <v>0</v>
      </c>
      <c r="AP3" s="2">
        <v>0</v>
      </c>
      <c r="AQ3" s="102" t="s">
        <v>307</v>
      </c>
      <c r="AR3" s="103">
        <v>0</v>
      </c>
      <c r="AS3" s="3">
        <v>0</v>
      </c>
      <c r="AT3" s="104" t="s">
        <v>307</v>
      </c>
      <c r="AU3" s="83">
        <v>0</v>
      </c>
      <c r="AV3" s="2">
        <v>0</v>
      </c>
      <c r="AW3" s="82" t="s">
        <v>307</v>
      </c>
      <c r="AX3" s="83">
        <v>0</v>
      </c>
      <c r="AY3" s="2">
        <v>0</v>
      </c>
      <c r="AZ3" s="82" t="s">
        <v>307</v>
      </c>
      <c r="BA3" s="83">
        <v>0</v>
      </c>
      <c r="BB3" s="2">
        <v>0</v>
      </c>
      <c r="BC3" s="82" t="s">
        <v>307</v>
      </c>
      <c r="BD3" s="83">
        <v>0</v>
      </c>
      <c r="BE3" s="2">
        <v>0</v>
      </c>
      <c r="BG3" s="83"/>
    </row>
    <row r="4" spans="2:59" s="2" customFormat="1">
      <c r="B4" s="2" t="s">
        <v>502</v>
      </c>
      <c r="C4" s="2" t="s">
        <v>501</v>
      </c>
      <c r="D4" s="2" t="s">
        <v>48</v>
      </c>
      <c r="E4" s="2">
        <v>0</v>
      </c>
      <c r="F4" s="2">
        <v>0</v>
      </c>
      <c r="G4" s="113" t="s">
        <v>531</v>
      </c>
      <c r="H4" s="2" t="s">
        <v>77</v>
      </c>
      <c r="I4" s="2">
        <v>1650</v>
      </c>
      <c r="J4" s="2" t="s">
        <v>538</v>
      </c>
      <c r="K4" s="2" t="s">
        <v>118</v>
      </c>
      <c r="L4" s="2">
        <v>3300</v>
      </c>
      <c r="M4" s="2" t="s">
        <v>547</v>
      </c>
      <c r="N4" s="2" t="s">
        <v>119</v>
      </c>
      <c r="O4" s="2">
        <v>5500</v>
      </c>
      <c r="P4" s="2" t="s">
        <v>47</v>
      </c>
      <c r="Q4" s="2" t="s">
        <v>330</v>
      </c>
      <c r="R4" s="2">
        <v>2000</v>
      </c>
      <c r="S4" s="2" t="s">
        <v>307</v>
      </c>
      <c r="T4" s="2">
        <v>0</v>
      </c>
      <c r="U4" s="2">
        <v>0</v>
      </c>
      <c r="V4" s="2" t="s">
        <v>307</v>
      </c>
      <c r="W4" s="2">
        <v>0</v>
      </c>
      <c r="X4" s="2">
        <v>0</v>
      </c>
      <c r="Y4" s="2" t="s">
        <v>307</v>
      </c>
      <c r="Z4" s="2">
        <v>0</v>
      </c>
      <c r="AA4" s="2">
        <v>0</v>
      </c>
      <c r="AB4" s="76" t="s">
        <v>307</v>
      </c>
      <c r="AC4" s="2">
        <v>0</v>
      </c>
      <c r="AD4" s="76">
        <v>0</v>
      </c>
      <c r="AE4" s="2" t="s">
        <v>307</v>
      </c>
      <c r="AF4" s="76">
        <v>0</v>
      </c>
      <c r="AG4" s="2">
        <v>0</v>
      </c>
      <c r="AH4" s="82" t="s">
        <v>307</v>
      </c>
      <c r="AI4" s="82">
        <v>0</v>
      </c>
      <c r="AJ4" s="2">
        <v>0</v>
      </c>
      <c r="AK4" s="82" t="s">
        <v>307</v>
      </c>
      <c r="AL4" s="82">
        <v>0</v>
      </c>
      <c r="AM4" s="2">
        <v>0</v>
      </c>
      <c r="AN4" s="82" t="s">
        <v>307</v>
      </c>
      <c r="AO4" s="82">
        <v>0</v>
      </c>
      <c r="AP4" s="2">
        <v>0</v>
      </c>
      <c r="AQ4" s="82" t="s">
        <v>307</v>
      </c>
      <c r="AR4" s="82">
        <v>0</v>
      </c>
      <c r="AS4" s="2">
        <v>0</v>
      </c>
      <c r="AT4" s="82" t="s">
        <v>307</v>
      </c>
      <c r="AU4" s="82">
        <v>0</v>
      </c>
      <c r="AV4" s="2">
        <v>0</v>
      </c>
      <c r="AW4" s="82" t="s">
        <v>307</v>
      </c>
      <c r="AX4" s="82">
        <v>0</v>
      </c>
      <c r="AY4" s="2">
        <v>0</v>
      </c>
      <c r="AZ4" s="82" t="s">
        <v>307</v>
      </c>
      <c r="BA4" s="82">
        <v>0</v>
      </c>
      <c r="BB4" s="2">
        <v>0</v>
      </c>
      <c r="BC4" s="82" t="s">
        <v>307</v>
      </c>
      <c r="BD4" s="82">
        <v>0</v>
      </c>
      <c r="BE4" s="2">
        <v>0</v>
      </c>
    </row>
    <row r="5" spans="2:59" s="2" customFormat="1">
      <c r="B5" s="2" t="s">
        <v>504</v>
      </c>
      <c r="C5" s="2" t="s">
        <v>503</v>
      </c>
      <c r="D5" s="2" t="s">
        <v>21</v>
      </c>
      <c r="E5" s="2">
        <v>0</v>
      </c>
      <c r="F5" s="2">
        <v>0</v>
      </c>
      <c r="G5" s="113" t="s">
        <v>532</v>
      </c>
      <c r="H5" s="2" t="s">
        <v>279</v>
      </c>
      <c r="I5" s="2">
        <v>1650</v>
      </c>
      <c r="J5" s="2" t="s">
        <v>539</v>
      </c>
      <c r="K5" s="2" t="s">
        <v>134</v>
      </c>
      <c r="L5" s="2">
        <v>3300</v>
      </c>
      <c r="M5" s="2" t="s">
        <v>548</v>
      </c>
      <c r="N5" s="2" t="s">
        <v>135</v>
      </c>
      <c r="O5" s="2">
        <v>5500</v>
      </c>
      <c r="P5" s="2" t="s">
        <v>170</v>
      </c>
      <c r="Q5" s="2" t="s">
        <v>480</v>
      </c>
      <c r="R5" s="2">
        <v>2500</v>
      </c>
      <c r="S5" s="2" t="s">
        <v>307</v>
      </c>
      <c r="T5" s="2">
        <v>0</v>
      </c>
      <c r="U5" s="2">
        <v>0</v>
      </c>
      <c r="V5" s="2" t="s">
        <v>307</v>
      </c>
      <c r="W5" s="2">
        <v>0</v>
      </c>
      <c r="X5" s="2">
        <v>0</v>
      </c>
      <c r="Y5" s="2" t="s">
        <v>307</v>
      </c>
      <c r="Z5" s="2">
        <v>0</v>
      </c>
      <c r="AA5" s="2">
        <v>0</v>
      </c>
      <c r="AB5" s="76" t="s">
        <v>307</v>
      </c>
      <c r="AC5" s="2">
        <v>0</v>
      </c>
      <c r="AD5" s="76">
        <v>0</v>
      </c>
      <c r="AE5" s="2" t="s">
        <v>307</v>
      </c>
      <c r="AF5" s="76">
        <v>0</v>
      </c>
      <c r="AG5" s="2">
        <v>0</v>
      </c>
      <c r="AH5" s="82" t="s">
        <v>307</v>
      </c>
      <c r="AI5" s="82">
        <v>0</v>
      </c>
      <c r="AJ5" s="2">
        <v>0</v>
      </c>
      <c r="AK5" s="82" t="s">
        <v>307</v>
      </c>
      <c r="AL5" s="82">
        <v>0</v>
      </c>
      <c r="AM5" s="2">
        <v>0</v>
      </c>
      <c r="AN5" s="82" t="s">
        <v>307</v>
      </c>
      <c r="AO5" s="82">
        <v>0</v>
      </c>
      <c r="AP5" s="2">
        <v>0</v>
      </c>
      <c r="AQ5" s="82" t="s">
        <v>307</v>
      </c>
      <c r="AR5" s="82">
        <v>0</v>
      </c>
      <c r="AS5" s="2">
        <v>0</v>
      </c>
      <c r="AT5" s="82" t="s">
        <v>307</v>
      </c>
      <c r="AU5" s="82">
        <v>0</v>
      </c>
      <c r="AV5" s="2">
        <v>0</v>
      </c>
      <c r="AW5" s="82" t="s">
        <v>307</v>
      </c>
      <c r="AX5" s="82">
        <v>0</v>
      </c>
      <c r="AY5" s="2">
        <v>0</v>
      </c>
      <c r="AZ5" s="82" t="s">
        <v>307</v>
      </c>
      <c r="BA5" s="82">
        <v>0</v>
      </c>
      <c r="BB5" s="2">
        <v>0</v>
      </c>
      <c r="BC5" s="82" t="s">
        <v>307</v>
      </c>
      <c r="BD5" s="82">
        <v>0</v>
      </c>
      <c r="BE5" s="2">
        <v>0</v>
      </c>
    </row>
    <row r="6" spans="2:59" s="2" customFormat="1">
      <c r="B6" s="2" t="s">
        <v>438</v>
      </c>
      <c r="C6" s="2" t="s">
        <v>380</v>
      </c>
      <c r="D6" s="2" t="s">
        <v>20</v>
      </c>
      <c r="E6" s="2">
        <v>0</v>
      </c>
      <c r="F6" s="2">
        <v>0</v>
      </c>
      <c r="G6" s="113" t="s">
        <v>533</v>
      </c>
      <c r="H6" s="2" t="s">
        <v>280</v>
      </c>
      <c r="I6" s="2">
        <v>1650</v>
      </c>
      <c r="J6" s="2" t="s">
        <v>540</v>
      </c>
      <c r="K6" s="2" t="s">
        <v>40</v>
      </c>
      <c r="L6" s="2">
        <v>3300</v>
      </c>
      <c r="M6" s="2" t="s">
        <v>549</v>
      </c>
      <c r="N6" s="2" t="s">
        <v>41</v>
      </c>
      <c r="O6" s="2">
        <v>5500</v>
      </c>
      <c r="P6" s="2" t="s">
        <v>171</v>
      </c>
      <c r="Q6" s="2" t="s">
        <v>274</v>
      </c>
      <c r="R6" s="2">
        <v>3000</v>
      </c>
      <c r="S6" s="2" t="s">
        <v>307</v>
      </c>
      <c r="T6" s="2">
        <v>0</v>
      </c>
      <c r="U6" s="2">
        <v>0</v>
      </c>
      <c r="V6" s="2" t="s">
        <v>307</v>
      </c>
      <c r="W6" s="2">
        <v>0</v>
      </c>
      <c r="X6" s="2">
        <v>0</v>
      </c>
      <c r="Y6" s="2" t="s">
        <v>307</v>
      </c>
      <c r="Z6" s="2">
        <v>0</v>
      </c>
      <c r="AA6" s="2">
        <v>0</v>
      </c>
      <c r="AB6" s="76" t="s">
        <v>307</v>
      </c>
      <c r="AC6" s="2">
        <v>0</v>
      </c>
      <c r="AD6" s="76">
        <v>0</v>
      </c>
      <c r="AE6" s="2" t="s">
        <v>307</v>
      </c>
      <c r="AF6" s="76">
        <v>0</v>
      </c>
      <c r="AG6" s="2">
        <v>0</v>
      </c>
      <c r="AH6" s="82" t="s">
        <v>307</v>
      </c>
      <c r="AI6" s="82">
        <v>0</v>
      </c>
      <c r="AJ6" s="2">
        <v>0</v>
      </c>
      <c r="AK6" s="82" t="s">
        <v>307</v>
      </c>
      <c r="AL6" s="82">
        <v>0</v>
      </c>
      <c r="AM6" s="2">
        <v>0</v>
      </c>
      <c r="AN6" s="82" t="s">
        <v>307</v>
      </c>
      <c r="AO6" s="82">
        <v>0</v>
      </c>
      <c r="AP6" s="2">
        <v>0</v>
      </c>
      <c r="AQ6" s="82" t="s">
        <v>307</v>
      </c>
      <c r="AR6" s="82">
        <v>0</v>
      </c>
      <c r="AS6" s="2">
        <v>0</v>
      </c>
      <c r="AT6" s="104" t="s">
        <v>307</v>
      </c>
      <c r="AU6" s="82">
        <v>0</v>
      </c>
      <c r="AV6" s="2">
        <v>0</v>
      </c>
      <c r="AW6" s="82" t="s">
        <v>307</v>
      </c>
      <c r="AX6" s="82">
        <v>0</v>
      </c>
      <c r="AY6" s="2">
        <v>0</v>
      </c>
      <c r="AZ6" s="82" t="s">
        <v>307</v>
      </c>
      <c r="BA6" s="82">
        <v>0</v>
      </c>
      <c r="BB6" s="2">
        <v>0</v>
      </c>
      <c r="BC6" s="82" t="s">
        <v>307</v>
      </c>
      <c r="BD6" s="82">
        <v>0</v>
      </c>
      <c r="BE6" s="2">
        <v>0</v>
      </c>
    </row>
    <row r="7" spans="2:59" s="2" customFormat="1">
      <c r="B7" s="2" t="s">
        <v>271</v>
      </c>
      <c r="C7" s="2" t="s">
        <v>105</v>
      </c>
      <c r="D7" s="2" t="s">
        <v>19</v>
      </c>
      <c r="E7" s="2">
        <v>0</v>
      </c>
      <c r="F7" s="2">
        <v>0</v>
      </c>
      <c r="G7" s="113" t="s">
        <v>534</v>
      </c>
      <c r="H7" s="2" t="s">
        <v>162</v>
      </c>
      <c r="I7" s="2">
        <v>1650</v>
      </c>
      <c r="J7" s="2" t="s">
        <v>541</v>
      </c>
      <c r="K7" s="2" t="s">
        <v>139</v>
      </c>
      <c r="L7" s="2">
        <v>3300</v>
      </c>
      <c r="M7" s="2" t="s">
        <v>550</v>
      </c>
      <c r="N7" s="2" t="s">
        <v>140</v>
      </c>
      <c r="O7" s="2">
        <v>5500</v>
      </c>
      <c r="P7" s="2" t="s">
        <v>78</v>
      </c>
      <c r="Q7" s="2" t="s">
        <v>273</v>
      </c>
      <c r="R7" s="2">
        <v>3500</v>
      </c>
      <c r="S7" s="2" t="s">
        <v>307</v>
      </c>
      <c r="T7" s="2">
        <v>0</v>
      </c>
      <c r="U7" s="2">
        <v>0</v>
      </c>
      <c r="V7" s="2" t="s">
        <v>307</v>
      </c>
      <c r="W7" s="2">
        <v>0</v>
      </c>
      <c r="X7" s="2">
        <v>0</v>
      </c>
      <c r="Y7" s="2" t="s">
        <v>307</v>
      </c>
      <c r="Z7" s="2">
        <v>0</v>
      </c>
      <c r="AA7" s="2">
        <v>0</v>
      </c>
      <c r="AB7" s="2" t="s">
        <v>307</v>
      </c>
      <c r="AC7" s="2">
        <v>0</v>
      </c>
      <c r="AD7" s="75">
        <v>0</v>
      </c>
      <c r="AE7" s="2" t="s">
        <v>307</v>
      </c>
      <c r="AF7" s="75">
        <v>0</v>
      </c>
      <c r="AG7" s="2">
        <v>0</v>
      </c>
      <c r="AH7" s="82" t="s">
        <v>307</v>
      </c>
      <c r="AI7" s="83">
        <v>0</v>
      </c>
      <c r="AJ7" s="2">
        <v>0</v>
      </c>
      <c r="AK7" s="82" t="s">
        <v>307</v>
      </c>
      <c r="AL7" s="83">
        <v>0</v>
      </c>
      <c r="AM7" s="2">
        <v>0</v>
      </c>
      <c r="AN7" s="82" t="s">
        <v>307</v>
      </c>
      <c r="AO7" s="83">
        <v>0</v>
      </c>
      <c r="AP7" s="2">
        <v>0</v>
      </c>
      <c r="AQ7" s="82" t="s">
        <v>307</v>
      </c>
      <c r="AR7" s="83">
        <v>0</v>
      </c>
      <c r="AS7" s="2">
        <v>0</v>
      </c>
      <c r="AT7" s="82" t="s">
        <v>307</v>
      </c>
      <c r="AU7" s="83">
        <v>0</v>
      </c>
      <c r="AV7" s="2">
        <v>0</v>
      </c>
      <c r="AW7" s="82" t="s">
        <v>307</v>
      </c>
      <c r="AX7" s="83">
        <v>0</v>
      </c>
      <c r="AY7" s="2">
        <v>0</v>
      </c>
      <c r="AZ7" s="82" t="s">
        <v>307</v>
      </c>
      <c r="BA7" s="83">
        <v>0</v>
      </c>
      <c r="BB7" s="2">
        <v>0</v>
      </c>
      <c r="BC7" s="82" t="s">
        <v>307</v>
      </c>
      <c r="BD7" s="83">
        <v>0</v>
      </c>
      <c r="BE7" s="2">
        <v>0</v>
      </c>
    </row>
    <row r="8" spans="2:59" s="2" customFormat="1">
      <c r="B8" s="2" t="s">
        <v>307</v>
      </c>
      <c r="C8" s="2" t="s">
        <v>307</v>
      </c>
      <c r="D8" s="2" t="s">
        <v>307</v>
      </c>
      <c r="E8" s="2">
        <v>0</v>
      </c>
      <c r="F8" s="2">
        <v>0</v>
      </c>
      <c r="G8" s="113" t="s">
        <v>535</v>
      </c>
      <c r="H8" s="2" t="s">
        <v>163</v>
      </c>
      <c r="I8" s="2">
        <v>1650</v>
      </c>
      <c r="J8" s="2" t="s">
        <v>542</v>
      </c>
      <c r="K8" s="2" t="s">
        <v>141</v>
      </c>
      <c r="L8" s="2">
        <v>3300</v>
      </c>
      <c r="M8" s="2" t="s">
        <v>551</v>
      </c>
      <c r="N8" s="2" t="s">
        <v>142</v>
      </c>
      <c r="O8" s="2">
        <v>5500</v>
      </c>
      <c r="P8" s="2" t="s">
        <v>79</v>
      </c>
      <c r="Q8" s="2" t="s">
        <v>188</v>
      </c>
      <c r="R8" s="2">
        <v>4000</v>
      </c>
      <c r="S8" s="2" t="s">
        <v>307</v>
      </c>
      <c r="T8" s="2">
        <v>0</v>
      </c>
      <c r="U8" s="2">
        <v>0</v>
      </c>
      <c r="V8" s="2" t="s">
        <v>307</v>
      </c>
      <c r="W8" s="2">
        <v>0</v>
      </c>
      <c r="X8" s="2">
        <v>0</v>
      </c>
      <c r="Y8" s="2" t="s">
        <v>307</v>
      </c>
      <c r="Z8" s="2">
        <v>0</v>
      </c>
      <c r="AA8" s="2">
        <v>0</v>
      </c>
      <c r="AB8" s="2" t="s">
        <v>307</v>
      </c>
      <c r="AC8" s="2">
        <v>0</v>
      </c>
      <c r="AD8" s="76">
        <v>0</v>
      </c>
      <c r="AE8" s="2" t="s">
        <v>307</v>
      </c>
      <c r="AF8" s="76">
        <v>0</v>
      </c>
      <c r="AG8" s="2">
        <v>0</v>
      </c>
      <c r="AH8" s="82" t="s">
        <v>307</v>
      </c>
      <c r="AI8" s="82">
        <v>0</v>
      </c>
      <c r="AJ8" s="2">
        <v>0</v>
      </c>
      <c r="AK8" s="82" t="s">
        <v>307</v>
      </c>
      <c r="AL8" s="82">
        <v>0</v>
      </c>
      <c r="AM8" s="2">
        <v>0</v>
      </c>
      <c r="AN8" s="82" t="s">
        <v>307</v>
      </c>
      <c r="AO8" s="82">
        <v>0</v>
      </c>
      <c r="AP8" s="2">
        <v>0</v>
      </c>
      <c r="AQ8" s="82" t="s">
        <v>307</v>
      </c>
      <c r="AR8" s="82">
        <v>0</v>
      </c>
      <c r="AS8" s="2">
        <v>0</v>
      </c>
      <c r="AT8" s="82" t="s">
        <v>307</v>
      </c>
      <c r="AU8" s="82">
        <v>0</v>
      </c>
      <c r="AV8" s="2">
        <v>0</v>
      </c>
      <c r="AW8" s="82" t="s">
        <v>307</v>
      </c>
      <c r="AX8" s="82">
        <v>0</v>
      </c>
      <c r="AY8" s="2">
        <v>0</v>
      </c>
      <c r="AZ8" s="82" t="s">
        <v>307</v>
      </c>
      <c r="BA8" s="82">
        <v>0</v>
      </c>
      <c r="BB8" s="2">
        <v>0</v>
      </c>
      <c r="BC8" s="82" t="s">
        <v>307</v>
      </c>
      <c r="BD8" s="82">
        <v>0</v>
      </c>
      <c r="BE8" s="2">
        <v>0</v>
      </c>
    </row>
    <row r="9" spans="2:59" s="2" customFormat="1">
      <c r="B9" s="2" t="s">
        <v>307</v>
      </c>
      <c r="C9" s="2" t="s">
        <v>307</v>
      </c>
      <c r="D9" s="2" t="s">
        <v>18</v>
      </c>
      <c r="E9" s="2">
        <v>0</v>
      </c>
      <c r="F9" s="2">
        <v>0</v>
      </c>
      <c r="G9" s="113" t="s">
        <v>536</v>
      </c>
      <c r="H9" s="2" t="s">
        <v>164</v>
      </c>
      <c r="I9" s="2">
        <v>1650</v>
      </c>
      <c r="J9" s="2" t="s">
        <v>543</v>
      </c>
      <c r="K9" s="2" t="s">
        <v>143</v>
      </c>
      <c r="L9" s="2">
        <v>3300</v>
      </c>
      <c r="M9" s="2" t="s">
        <v>552</v>
      </c>
      <c r="N9" s="2" t="s">
        <v>144</v>
      </c>
      <c r="O9" s="2">
        <v>5500</v>
      </c>
      <c r="P9" s="2" t="s">
        <v>80</v>
      </c>
      <c r="Q9" s="2" t="s">
        <v>212</v>
      </c>
      <c r="R9" s="2">
        <v>4500</v>
      </c>
      <c r="S9" s="2" t="s">
        <v>307</v>
      </c>
      <c r="T9" s="2">
        <v>0</v>
      </c>
      <c r="U9" s="2">
        <v>0</v>
      </c>
      <c r="V9" s="2" t="s">
        <v>307</v>
      </c>
      <c r="W9" s="2">
        <v>0</v>
      </c>
      <c r="X9" s="2">
        <v>0</v>
      </c>
      <c r="Y9" s="2" t="s">
        <v>307</v>
      </c>
      <c r="Z9" s="2">
        <v>0</v>
      </c>
      <c r="AA9" s="2">
        <v>0</v>
      </c>
      <c r="AB9" s="2" t="s">
        <v>307</v>
      </c>
      <c r="AC9" s="2">
        <v>0</v>
      </c>
      <c r="AD9" s="76">
        <v>0</v>
      </c>
      <c r="AE9" s="2" t="s">
        <v>307</v>
      </c>
      <c r="AF9" s="76">
        <v>0</v>
      </c>
      <c r="AG9" s="2">
        <v>0</v>
      </c>
      <c r="AH9" s="82" t="s">
        <v>307</v>
      </c>
      <c r="AI9" s="82">
        <v>0</v>
      </c>
      <c r="AJ9" s="2">
        <v>0</v>
      </c>
      <c r="AK9" s="82" t="s">
        <v>307</v>
      </c>
      <c r="AL9" s="82">
        <v>0</v>
      </c>
      <c r="AM9" s="2">
        <v>0</v>
      </c>
      <c r="AN9" s="82" t="s">
        <v>307</v>
      </c>
      <c r="AO9" s="82">
        <v>0</v>
      </c>
      <c r="AP9" s="2">
        <v>0</v>
      </c>
      <c r="AQ9" s="102" t="s">
        <v>307</v>
      </c>
      <c r="AR9" s="102">
        <v>0</v>
      </c>
      <c r="AS9" s="3">
        <v>0</v>
      </c>
      <c r="AT9" s="104" t="s">
        <v>307</v>
      </c>
      <c r="AU9" s="82">
        <v>0</v>
      </c>
      <c r="AV9" s="2">
        <v>0</v>
      </c>
      <c r="AW9" s="82" t="s">
        <v>307</v>
      </c>
      <c r="AX9" s="82">
        <v>0</v>
      </c>
      <c r="AY9" s="2">
        <v>0</v>
      </c>
      <c r="AZ9" s="2" t="s">
        <v>307</v>
      </c>
      <c r="BA9" s="2">
        <v>0</v>
      </c>
      <c r="BB9" s="2">
        <v>0</v>
      </c>
      <c r="BC9" s="2" t="s">
        <v>307</v>
      </c>
      <c r="BD9" s="2">
        <v>0</v>
      </c>
      <c r="BE9" s="2">
        <v>0</v>
      </c>
    </row>
    <row r="10" spans="2:59" s="2" customFormat="1">
      <c r="B10" s="2" t="s">
        <v>307</v>
      </c>
      <c r="C10" s="2" t="s">
        <v>307</v>
      </c>
      <c r="D10" s="2" t="s">
        <v>519</v>
      </c>
      <c r="E10" s="2" t="s">
        <v>312</v>
      </c>
      <c r="F10" s="2">
        <v>1650</v>
      </c>
      <c r="G10" s="113" t="s">
        <v>307</v>
      </c>
      <c r="H10" s="2">
        <v>0</v>
      </c>
      <c r="I10" s="2">
        <v>0</v>
      </c>
      <c r="J10" s="2" t="s">
        <v>544</v>
      </c>
      <c r="K10" s="2" t="s">
        <v>42</v>
      </c>
      <c r="L10" s="2">
        <v>3300</v>
      </c>
      <c r="M10" s="2" t="s">
        <v>553</v>
      </c>
      <c r="N10" s="2" t="s">
        <v>43</v>
      </c>
      <c r="O10" s="2">
        <v>5500</v>
      </c>
      <c r="P10" s="2" t="s">
        <v>81</v>
      </c>
      <c r="Q10" s="2" t="s">
        <v>293</v>
      </c>
      <c r="R10" s="2">
        <v>5000</v>
      </c>
      <c r="S10" s="2" t="s">
        <v>307</v>
      </c>
      <c r="T10" s="2">
        <v>0</v>
      </c>
      <c r="U10" s="2">
        <v>0</v>
      </c>
      <c r="V10" s="2" t="s">
        <v>307</v>
      </c>
      <c r="W10" s="2">
        <v>0</v>
      </c>
      <c r="X10" s="2">
        <v>0</v>
      </c>
      <c r="Y10" s="2" t="s">
        <v>307</v>
      </c>
      <c r="Z10" s="2">
        <v>0</v>
      </c>
      <c r="AA10" s="2">
        <v>0</v>
      </c>
      <c r="AB10" s="2" t="s">
        <v>307</v>
      </c>
      <c r="AC10" s="2">
        <v>0</v>
      </c>
      <c r="AD10" s="76">
        <v>0</v>
      </c>
      <c r="AE10" s="2" t="s">
        <v>307</v>
      </c>
      <c r="AF10" s="76">
        <v>0</v>
      </c>
      <c r="AG10" s="2">
        <v>0</v>
      </c>
      <c r="AH10" s="82" t="s">
        <v>307</v>
      </c>
      <c r="AI10" s="82">
        <v>0</v>
      </c>
      <c r="AJ10" s="2">
        <v>0</v>
      </c>
      <c r="AK10" s="82" t="s">
        <v>307</v>
      </c>
      <c r="AL10" s="82">
        <v>0</v>
      </c>
      <c r="AM10" s="2">
        <v>0</v>
      </c>
      <c r="AN10" s="82" t="s">
        <v>307</v>
      </c>
      <c r="AO10" s="82">
        <v>0</v>
      </c>
      <c r="AP10" s="2">
        <v>0</v>
      </c>
      <c r="AQ10" s="82" t="s">
        <v>307</v>
      </c>
      <c r="AR10" s="82">
        <v>0</v>
      </c>
      <c r="AS10" s="2">
        <v>0</v>
      </c>
      <c r="AT10" s="82" t="s">
        <v>307</v>
      </c>
      <c r="AU10" s="82">
        <v>0</v>
      </c>
      <c r="AV10" s="2">
        <v>0</v>
      </c>
      <c r="AW10" s="82" t="s">
        <v>307</v>
      </c>
      <c r="AX10" s="82">
        <v>0</v>
      </c>
      <c r="AY10" s="2">
        <v>0</v>
      </c>
      <c r="AZ10" s="2" t="s">
        <v>307</v>
      </c>
      <c r="BA10" s="2">
        <v>0</v>
      </c>
      <c r="BB10" s="2">
        <v>0</v>
      </c>
      <c r="BC10" s="2" t="s">
        <v>307</v>
      </c>
      <c r="BD10" s="2">
        <v>0</v>
      </c>
      <c r="BE10" s="2">
        <v>0</v>
      </c>
    </row>
    <row r="11" spans="2:59" s="2" customFormat="1">
      <c r="B11" s="2" t="s">
        <v>307</v>
      </c>
      <c r="C11" s="2" t="s">
        <v>307</v>
      </c>
      <c r="D11" s="2" t="s">
        <v>518</v>
      </c>
      <c r="E11" s="2" t="s">
        <v>319</v>
      </c>
      <c r="F11" s="2">
        <v>1650</v>
      </c>
      <c r="G11" s="2" t="s">
        <v>307</v>
      </c>
      <c r="H11" s="2">
        <v>0</v>
      </c>
      <c r="I11" s="2">
        <v>0</v>
      </c>
      <c r="J11" s="2" t="s">
        <v>545</v>
      </c>
      <c r="K11" s="2" t="s">
        <v>44</v>
      </c>
      <c r="L11" s="2">
        <v>3300</v>
      </c>
      <c r="M11" s="2" t="s">
        <v>554</v>
      </c>
      <c r="N11" s="2" t="s">
        <v>45</v>
      </c>
      <c r="O11" s="2">
        <v>5500</v>
      </c>
      <c r="P11" s="2" t="s">
        <v>90</v>
      </c>
      <c r="Q11" s="2" t="s">
        <v>156</v>
      </c>
      <c r="R11" s="2">
        <v>5500</v>
      </c>
      <c r="S11" s="2" t="s">
        <v>307</v>
      </c>
      <c r="T11" s="2">
        <v>0</v>
      </c>
      <c r="U11" s="2">
        <v>0</v>
      </c>
      <c r="V11" s="2" t="s">
        <v>307</v>
      </c>
      <c r="W11" s="2">
        <v>0</v>
      </c>
      <c r="X11" s="2">
        <v>0</v>
      </c>
      <c r="Y11" s="2" t="s">
        <v>307</v>
      </c>
      <c r="Z11" s="2">
        <v>0</v>
      </c>
      <c r="AA11" s="2">
        <v>0</v>
      </c>
      <c r="AB11" s="2" t="s">
        <v>307</v>
      </c>
      <c r="AC11" s="2">
        <v>0</v>
      </c>
      <c r="AD11" s="75">
        <v>0</v>
      </c>
      <c r="AE11" s="2" t="s">
        <v>307</v>
      </c>
      <c r="AF11" s="2">
        <v>0</v>
      </c>
      <c r="AG11" s="2">
        <v>0</v>
      </c>
      <c r="AH11" s="83" t="s">
        <v>307</v>
      </c>
      <c r="AI11" s="82">
        <v>0</v>
      </c>
      <c r="AJ11" s="75">
        <v>0</v>
      </c>
      <c r="AK11" s="83" t="s">
        <v>307</v>
      </c>
      <c r="AL11" s="82">
        <v>0</v>
      </c>
      <c r="AM11" s="75">
        <v>0</v>
      </c>
      <c r="AN11" s="83" t="s">
        <v>307</v>
      </c>
      <c r="AO11" s="82">
        <v>0</v>
      </c>
      <c r="AP11" s="75">
        <v>0</v>
      </c>
      <c r="AQ11" s="83" t="s">
        <v>307</v>
      </c>
      <c r="AR11" s="82">
        <v>0</v>
      </c>
      <c r="AS11" s="75">
        <v>0</v>
      </c>
      <c r="AT11" s="83" t="s">
        <v>307</v>
      </c>
      <c r="AU11" s="82">
        <v>0</v>
      </c>
      <c r="AV11" s="75">
        <v>0</v>
      </c>
      <c r="AW11" s="83" t="s">
        <v>307</v>
      </c>
      <c r="AX11" s="82">
        <v>0</v>
      </c>
      <c r="AY11" s="75">
        <v>0</v>
      </c>
      <c r="AZ11" s="2" t="s">
        <v>307</v>
      </c>
      <c r="BA11" s="2">
        <v>0</v>
      </c>
      <c r="BB11" s="2">
        <v>0</v>
      </c>
      <c r="BC11" s="2" t="s">
        <v>307</v>
      </c>
      <c r="BD11" s="2">
        <v>0</v>
      </c>
      <c r="BE11" s="2">
        <v>0</v>
      </c>
    </row>
    <row r="12" spans="2:59" s="2" customFormat="1">
      <c r="B12" s="2" t="s">
        <v>307</v>
      </c>
      <c r="C12" s="2" t="s">
        <v>307</v>
      </c>
      <c r="D12" s="2" t="s">
        <v>520</v>
      </c>
      <c r="E12" s="2" t="s">
        <v>428</v>
      </c>
      <c r="F12" s="2">
        <v>1650</v>
      </c>
      <c r="G12" s="113" t="s">
        <v>307</v>
      </c>
      <c r="H12" s="2">
        <v>0</v>
      </c>
      <c r="I12" s="2">
        <v>0</v>
      </c>
      <c r="J12" s="2" t="s">
        <v>307</v>
      </c>
      <c r="K12" s="2">
        <v>0</v>
      </c>
      <c r="L12" s="2">
        <v>0</v>
      </c>
      <c r="M12" s="2" t="s">
        <v>307</v>
      </c>
      <c r="N12" s="2">
        <v>0</v>
      </c>
      <c r="O12" s="2">
        <v>0</v>
      </c>
      <c r="P12" s="2" t="s">
        <v>91</v>
      </c>
      <c r="Q12" s="2" t="s">
        <v>351</v>
      </c>
      <c r="R12" s="2">
        <v>6000</v>
      </c>
      <c r="S12" s="2" t="s">
        <v>307</v>
      </c>
      <c r="T12" s="2">
        <v>0</v>
      </c>
      <c r="U12" s="2">
        <v>0</v>
      </c>
      <c r="V12" s="2" t="s">
        <v>307</v>
      </c>
      <c r="W12" s="2">
        <v>0</v>
      </c>
      <c r="X12" s="2">
        <v>0</v>
      </c>
      <c r="Y12" s="2" t="s">
        <v>307</v>
      </c>
      <c r="Z12" s="2">
        <v>0</v>
      </c>
      <c r="AA12" s="2">
        <v>0</v>
      </c>
      <c r="AB12" s="2" t="s">
        <v>307</v>
      </c>
      <c r="AC12" s="2">
        <v>0</v>
      </c>
      <c r="AD12" s="76">
        <v>0</v>
      </c>
      <c r="AE12" s="2" t="s">
        <v>307</v>
      </c>
      <c r="AF12" s="2">
        <v>0</v>
      </c>
      <c r="AG12" s="2">
        <v>0</v>
      </c>
      <c r="AH12" s="82" t="s">
        <v>307</v>
      </c>
      <c r="AI12" s="82">
        <v>0</v>
      </c>
      <c r="AJ12" s="76">
        <v>0</v>
      </c>
      <c r="AK12" s="2" t="s">
        <v>307</v>
      </c>
      <c r="AL12" s="2">
        <v>0</v>
      </c>
      <c r="AM12" s="2">
        <v>0</v>
      </c>
      <c r="AN12" s="2" t="s">
        <v>307</v>
      </c>
      <c r="AO12" s="2">
        <v>0</v>
      </c>
      <c r="AP12" s="2">
        <v>0</v>
      </c>
      <c r="AQ12" s="2" t="s">
        <v>307</v>
      </c>
      <c r="AR12" s="2">
        <v>0</v>
      </c>
      <c r="AS12" s="2">
        <v>0</v>
      </c>
      <c r="AT12" s="105" t="s">
        <v>307</v>
      </c>
      <c r="AU12" s="2">
        <v>0</v>
      </c>
      <c r="AV12" s="2">
        <v>0</v>
      </c>
      <c r="AW12" s="2" t="s">
        <v>307</v>
      </c>
      <c r="AX12" s="2">
        <v>0</v>
      </c>
      <c r="AY12" s="2">
        <v>0</v>
      </c>
      <c r="AZ12" s="2" t="s">
        <v>307</v>
      </c>
      <c r="BA12" s="2">
        <v>0</v>
      </c>
      <c r="BB12" s="2">
        <v>0</v>
      </c>
      <c r="BC12" s="2" t="s">
        <v>307</v>
      </c>
      <c r="BD12" s="2">
        <v>0</v>
      </c>
      <c r="BE12" s="2">
        <v>0</v>
      </c>
    </row>
    <row r="13" spans="2:59" s="2" customFormat="1">
      <c r="B13" s="2" t="s">
        <v>307</v>
      </c>
      <c r="C13" s="2" t="s">
        <v>307</v>
      </c>
      <c r="D13" s="2" t="s">
        <v>521</v>
      </c>
      <c r="E13" s="2" t="s">
        <v>159</v>
      </c>
      <c r="F13" s="2">
        <v>1650</v>
      </c>
      <c r="G13" s="113" t="s">
        <v>307</v>
      </c>
      <c r="H13" s="2">
        <v>0</v>
      </c>
      <c r="I13" s="2">
        <v>0</v>
      </c>
      <c r="J13" s="2" t="s">
        <v>307</v>
      </c>
      <c r="K13" s="2">
        <v>0</v>
      </c>
      <c r="L13" s="2">
        <v>0</v>
      </c>
      <c r="M13" s="2" t="s">
        <v>307</v>
      </c>
      <c r="N13" s="2">
        <v>0</v>
      </c>
      <c r="O13" s="2">
        <v>0</v>
      </c>
      <c r="P13" s="2" t="s">
        <v>92</v>
      </c>
      <c r="Q13" s="2" t="s">
        <v>214</v>
      </c>
      <c r="R13" s="2">
        <v>6500</v>
      </c>
      <c r="S13" s="2" t="s">
        <v>307</v>
      </c>
      <c r="T13" s="2">
        <v>0</v>
      </c>
      <c r="U13" s="2">
        <v>0</v>
      </c>
      <c r="V13" s="2" t="s">
        <v>307</v>
      </c>
      <c r="W13" s="2">
        <v>0</v>
      </c>
      <c r="X13" s="2">
        <v>0</v>
      </c>
      <c r="Y13" s="2" t="s">
        <v>307</v>
      </c>
      <c r="Z13" s="2">
        <v>0</v>
      </c>
      <c r="AA13" s="2">
        <v>0</v>
      </c>
      <c r="AB13" s="2" t="s">
        <v>307</v>
      </c>
      <c r="AC13" s="2">
        <v>0</v>
      </c>
      <c r="AD13" s="76">
        <v>0</v>
      </c>
      <c r="AE13" s="2" t="s">
        <v>307</v>
      </c>
      <c r="AF13" s="2">
        <v>0</v>
      </c>
      <c r="AG13" s="2">
        <v>0</v>
      </c>
      <c r="AH13" s="82" t="s">
        <v>307</v>
      </c>
      <c r="AI13" s="82">
        <v>0</v>
      </c>
      <c r="AJ13" s="76">
        <v>0</v>
      </c>
      <c r="AK13" s="2" t="s">
        <v>307</v>
      </c>
      <c r="AL13" s="2">
        <v>0</v>
      </c>
      <c r="AM13" s="2">
        <v>0</v>
      </c>
      <c r="AN13" s="2" t="s">
        <v>307</v>
      </c>
      <c r="AO13" s="2">
        <v>0</v>
      </c>
      <c r="AP13" s="2">
        <v>0</v>
      </c>
      <c r="AQ13" s="2" t="s">
        <v>307</v>
      </c>
      <c r="AR13" s="2">
        <v>0</v>
      </c>
      <c r="AS13" s="2">
        <v>0</v>
      </c>
      <c r="AT13" s="2" t="s">
        <v>307</v>
      </c>
      <c r="AU13" s="2">
        <v>0</v>
      </c>
      <c r="AV13" s="2">
        <v>0</v>
      </c>
      <c r="AW13" s="2" t="s">
        <v>307</v>
      </c>
      <c r="AX13" s="2">
        <v>0</v>
      </c>
      <c r="AY13" s="2">
        <v>0</v>
      </c>
      <c r="AZ13" s="2" t="s">
        <v>307</v>
      </c>
      <c r="BA13" s="2">
        <v>0</v>
      </c>
      <c r="BB13" s="2">
        <v>0</v>
      </c>
      <c r="BC13" s="2" t="s">
        <v>307</v>
      </c>
      <c r="BD13" s="2">
        <v>0</v>
      </c>
      <c r="BE13" s="2">
        <v>0</v>
      </c>
    </row>
    <row r="14" spans="2:59" s="2" customFormat="1">
      <c r="D14" s="2" t="s">
        <v>17</v>
      </c>
      <c r="E14" s="2">
        <v>0</v>
      </c>
      <c r="F14" s="2">
        <v>0</v>
      </c>
      <c r="G14" s="113" t="s">
        <v>307</v>
      </c>
      <c r="H14" s="2">
        <v>0</v>
      </c>
      <c r="I14" s="2">
        <v>0</v>
      </c>
      <c r="J14" s="2" t="s">
        <v>307</v>
      </c>
      <c r="K14" s="2">
        <v>0</v>
      </c>
      <c r="L14" s="2">
        <v>0</v>
      </c>
      <c r="M14" s="2" t="s">
        <v>307</v>
      </c>
      <c r="N14" s="2">
        <v>0</v>
      </c>
      <c r="O14" s="2">
        <v>0</v>
      </c>
      <c r="P14" s="2" t="s">
        <v>93</v>
      </c>
      <c r="Q14" s="2" t="s">
        <v>268</v>
      </c>
      <c r="R14" s="2">
        <v>7000</v>
      </c>
      <c r="S14" s="2" t="s">
        <v>307</v>
      </c>
      <c r="T14" s="2">
        <v>0</v>
      </c>
      <c r="U14" s="2">
        <v>0</v>
      </c>
      <c r="V14" s="2" t="s">
        <v>307</v>
      </c>
      <c r="W14" s="2">
        <v>0</v>
      </c>
      <c r="X14" s="2">
        <v>0</v>
      </c>
      <c r="Y14" s="2" t="s">
        <v>307</v>
      </c>
      <c r="Z14" s="2">
        <v>0</v>
      </c>
      <c r="AA14" s="2">
        <v>0</v>
      </c>
      <c r="AB14" s="2" t="s">
        <v>307</v>
      </c>
      <c r="AC14" s="2">
        <v>0</v>
      </c>
      <c r="AD14" s="76">
        <v>0</v>
      </c>
      <c r="AE14" s="2" t="s">
        <v>307</v>
      </c>
      <c r="AF14" s="2">
        <v>0</v>
      </c>
      <c r="AG14" s="2">
        <v>0</v>
      </c>
      <c r="AH14" s="82" t="s">
        <v>307</v>
      </c>
      <c r="AI14" s="82">
        <v>0</v>
      </c>
      <c r="AJ14" s="76">
        <v>0</v>
      </c>
      <c r="AK14" s="2" t="s">
        <v>307</v>
      </c>
      <c r="AL14" s="2">
        <v>0</v>
      </c>
      <c r="AM14" s="2">
        <v>0</v>
      </c>
      <c r="AN14" s="2" t="s">
        <v>307</v>
      </c>
      <c r="AO14" s="2">
        <v>0</v>
      </c>
      <c r="AP14" s="2">
        <v>0</v>
      </c>
      <c r="AQ14" s="2" t="s">
        <v>307</v>
      </c>
      <c r="AR14" s="2">
        <v>0</v>
      </c>
      <c r="AS14" s="2">
        <v>0</v>
      </c>
      <c r="AT14" s="2" t="s">
        <v>307</v>
      </c>
      <c r="AU14" s="2">
        <v>0</v>
      </c>
      <c r="AV14" s="2">
        <v>0</v>
      </c>
      <c r="AW14" s="2" t="s">
        <v>307</v>
      </c>
      <c r="AX14" s="2">
        <v>0</v>
      </c>
      <c r="AY14" s="2">
        <v>0</v>
      </c>
      <c r="AZ14" s="2" t="s">
        <v>307</v>
      </c>
      <c r="BA14" s="2">
        <v>0</v>
      </c>
      <c r="BB14" s="2">
        <v>0</v>
      </c>
      <c r="BC14" s="2" t="s">
        <v>307</v>
      </c>
      <c r="BD14" s="2">
        <v>0</v>
      </c>
      <c r="BE14" s="2">
        <v>0</v>
      </c>
    </row>
    <row r="15" spans="2:59" s="2" customFormat="1">
      <c r="D15" s="2" t="s">
        <v>522</v>
      </c>
      <c r="E15" s="2" t="s">
        <v>313</v>
      </c>
      <c r="F15" s="2">
        <v>3300</v>
      </c>
      <c r="G15" s="113" t="s">
        <v>307</v>
      </c>
      <c r="H15" s="2">
        <v>0</v>
      </c>
      <c r="I15" s="2">
        <v>0</v>
      </c>
      <c r="J15" s="2" t="s">
        <v>307</v>
      </c>
      <c r="K15" s="2">
        <v>0</v>
      </c>
      <c r="L15" s="2">
        <v>0</v>
      </c>
      <c r="M15" s="2" t="s">
        <v>307</v>
      </c>
      <c r="N15" s="2">
        <v>0</v>
      </c>
      <c r="O15" s="2">
        <v>0</v>
      </c>
      <c r="P15" s="2" t="s">
        <v>94</v>
      </c>
      <c r="Q15" s="2" t="s">
        <v>432</v>
      </c>
      <c r="R15" s="2">
        <v>7500</v>
      </c>
      <c r="S15" s="2" t="s">
        <v>307</v>
      </c>
      <c r="T15" s="2">
        <v>0</v>
      </c>
      <c r="U15" s="2">
        <v>0</v>
      </c>
      <c r="V15" s="2" t="s">
        <v>307</v>
      </c>
      <c r="W15" s="2">
        <v>0</v>
      </c>
      <c r="X15" s="2">
        <v>0</v>
      </c>
      <c r="Y15" s="2" t="s">
        <v>307</v>
      </c>
      <c r="Z15" s="2">
        <v>0</v>
      </c>
      <c r="AA15" s="2">
        <v>0</v>
      </c>
      <c r="AB15" s="2" t="s">
        <v>307</v>
      </c>
      <c r="AC15" s="2">
        <v>0</v>
      </c>
      <c r="AD15" s="2">
        <v>0</v>
      </c>
      <c r="AE15" s="2" t="s">
        <v>307</v>
      </c>
      <c r="AF15" s="2">
        <v>0</v>
      </c>
      <c r="AG15" s="2">
        <v>0</v>
      </c>
      <c r="AH15" s="82" t="s">
        <v>307</v>
      </c>
      <c r="AI15" s="82">
        <v>0</v>
      </c>
      <c r="AJ15" s="2">
        <v>0</v>
      </c>
      <c r="AK15" s="2" t="s">
        <v>307</v>
      </c>
      <c r="AL15" s="2">
        <v>0</v>
      </c>
      <c r="AM15" s="2">
        <v>0</v>
      </c>
      <c r="AN15" s="2" t="s">
        <v>307</v>
      </c>
      <c r="AO15" s="2">
        <v>0</v>
      </c>
      <c r="AP15" s="2">
        <v>0</v>
      </c>
      <c r="AQ15" s="2" t="s">
        <v>307</v>
      </c>
      <c r="AR15" s="2">
        <v>0</v>
      </c>
      <c r="AS15" s="2">
        <v>0</v>
      </c>
      <c r="AT15" s="105" t="s">
        <v>307</v>
      </c>
      <c r="AU15" s="2">
        <v>0</v>
      </c>
      <c r="AV15" s="2">
        <v>0</v>
      </c>
      <c r="AW15" s="2" t="s">
        <v>307</v>
      </c>
      <c r="AX15" s="2">
        <v>0</v>
      </c>
      <c r="AY15" s="2">
        <v>0</v>
      </c>
      <c r="AZ15" s="2" t="s">
        <v>307</v>
      </c>
      <c r="BA15" s="2">
        <v>0</v>
      </c>
      <c r="BB15" s="2">
        <v>0</v>
      </c>
      <c r="BC15" s="2" t="s">
        <v>307</v>
      </c>
      <c r="BD15" s="2">
        <v>0</v>
      </c>
      <c r="BE15" s="2">
        <v>0</v>
      </c>
    </row>
    <row r="16" spans="2:59" s="2" customFormat="1">
      <c r="D16" s="2" t="s">
        <v>523</v>
      </c>
      <c r="E16" s="2" t="s">
        <v>215</v>
      </c>
      <c r="F16" s="2">
        <v>3300</v>
      </c>
      <c r="G16" s="113" t="s">
        <v>307</v>
      </c>
      <c r="H16" s="2">
        <v>0</v>
      </c>
      <c r="I16" s="2">
        <v>0</v>
      </c>
      <c r="J16" s="2" t="s">
        <v>307</v>
      </c>
      <c r="K16" s="2">
        <v>0</v>
      </c>
      <c r="L16" s="2">
        <v>0</v>
      </c>
      <c r="M16" s="2" t="s">
        <v>307</v>
      </c>
      <c r="N16" s="2">
        <v>0</v>
      </c>
      <c r="O16" s="2">
        <v>0</v>
      </c>
      <c r="P16" s="2" t="s">
        <v>95</v>
      </c>
      <c r="Q16" s="2" t="s">
        <v>427</v>
      </c>
      <c r="R16" s="2">
        <v>8000</v>
      </c>
      <c r="S16" s="2" t="s">
        <v>307</v>
      </c>
      <c r="T16" s="2">
        <v>0</v>
      </c>
      <c r="U16" s="2">
        <v>0</v>
      </c>
      <c r="V16" s="2" t="s">
        <v>307</v>
      </c>
      <c r="W16" s="2">
        <v>0</v>
      </c>
      <c r="X16" s="2">
        <v>0</v>
      </c>
      <c r="Y16" s="2" t="s">
        <v>307</v>
      </c>
      <c r="Z16" s="2">
        <v>0</v>
      </c>
      <c r="AA16" s="2">
        <v>0</v>
      </c>
      <c r="AB16" s="2" t="s">
        <v>307</v>
      </c>
      <c r="AC16" s="2">
        <v>0</v>
      </c>
      <c r="AD16" s="2">
        <v>0</v>
      </c>
      <c r="AE16" s="2" t="s">
        <v>307</v>
      </c>
      <c r="AF16" s="2">
        <v>0</v>
      </c>
      <c r="AG16" s="2">
        <v>0</v>
      </c>
      <c r="AH16" s="2" t="s">
        <v>307</v>
      </c>
      <c r="AI16" s="2">
        <v>0</v>
      </c>
      <c r="AJ16" s="2">
        <v>0</v>
      </c>
      <c r="AK16" s="2" t="s">
        <v>307</v>
      </c>
      <c r="AL16" s="2">
        <v>0</v>
      </c>
      <c r="AM16" s="2">
        <v>0</v>
      </c>
      <c r="AN16" s="2" t="s">
        <v>307</v>
      </c>
      <c r="AO16" s="2">
        <v>0</v>
      </c>
      <c r="AP16" s="2">
        <v>0</v>
      </c>
      <c r="AQ16" s="2" t="s">
        <v>307</v>
      </c>
      <c r="AR16" s="2">
        <v>0</v>
      </c>
      <c r="AS16" s="2">
        <v>0</v>
      </c>
      <c r="AT16" s="2" t="s">
        <v>307</v>
      </c>
      <c r="AU16" s="2">
        <v>0</v>
      </c>
      <c r="AV16" s="2">
        <v>0</v>
      </c>
      <c r="AW16" s="2" t="s">
        <v>307</v>
      </c>
      <c r="AX16" s="2">
        <v>0</v>
      </c>
      <c r="AY16" s="2">
        <v>0</v>
      </c>
      <c r="AZ16" s="2" t="s">
        <v>307</v>
      </c>
      <c r="BA16" s="2">
        <v>0</v>
      </c>
      <c r="BB16" s="2">
        <v>0</v>
      </c>
      <c r="BC16" s="2" t="s">
        <v>307</v>
      </c>
      <c r="BD16" s="2">
        <v>0</v>
      </c>
      <c r="BE16" s="2">
        <v>0</v>
      </c>
    </row>
    <row r="17" spans="1:60" s="2" customFormat="1">
      <c r="D17" s="2" t="s">
        <v>524</v>
      </c>
      <c r="E17" s="2" t="s">
        <v>429</v>
      </c>
      <c r="F17" s="2">
        <v>3300</v>
      </c>
      <c r="G17" s="113" t="s">
        <v>307</v>
      </c>
      <c r="H17" s="2">
        <v>0</v>
      </c>
      <c r="I17" s="2">
        <v>0</v>
      </c>
      <c r="J17" s="2" t="s">
        <v>307</v>
      </c>
      <c r="K17" s="2">
        <v>0</v>
      </c>
      <c r="L17" s="2">
        <v>0</v>
      </c>
      <c r="M17" s="2" t="s">
        <v>307</v>
      </c>
      <c r="N17" s="2">
        <v>0</v>
      </c>
      <c r="O17" s="2">
        <v>0</v>
      </c>
      <c r="P17" s="2" t="s">
        <v>96</v>
      </c>
      <c r="Q17" s="2" t="s">
        <v>84</v>
      </c>
      <c r="R17" s="2">
        <v>8500</v>
      </c>
      <c r="S17" s="2" t="s">
        <v>307</v>
      </c>
      <c r="T17" s="2">
        <v>0</v>
      </c>
      <c r="U17" s="2">
        <v>0</v>
      </c>
      <c r="V17" s="2" t="s">
        <v>307</v>
      </c>
      <c r="W17" s="2">
        <v>0</v>
      </c>
      <c r="X17" s="2">
        <v>0</v>
      </c>
      <c r="Y17" s="2" t="s">
        <v>307</v>
      </c>
      <c r="Z17" s="2">
        <v>0</v>
      </c>
      <c r="AA17" s="2">
        <v>0</v>
      </c>
      <c r="AB17" s="2" t="s">
        <v>307</v>
      </c>
      <c r="AC17" s="2">
        <v>0</v>
      </c>
      <c r="AD17" s="2">
        <v>0</v>
      </c>
      <c r="AE17" s="2" t="s">
        <v>307</v>
      </c>
      <c r="AF17" s="2">
        <v>0</v>
      </c>
      <c r="AG17" s="2">
        <v>0</v>
      </c>
      <c r="AH17" s="2" t="s">
        <v>307</v>
      </c>
      <c r="AI17" s="2">
        <v>0</v>
      </c>
      <c r="AJ17" s="2">
        <v>0</v>
      </c>
      <c r="AK17" s="2" t="s">
        <v>307</v>
      </c>
      <c r="AL17" s="2">
        <v>0</v>
      </c>
      <c r="AM17" s="2">
        <v>0</v>
      </c>
      <c r="AN17" s="2" t="s">
        <v>307</v>
      </c>
      <c r="AO17" s="2">
        <v>0</v>
      </c>
      <c r="AP17" s="2">
        <v>0</v>
      </c>
      <c r="AQ17" s="2" t="s">
        <v>307</v>
      </c>
      <c r="AR17" s="2">
        <v>0</v>
      </c>
      <c r="AS17" s="2">
        <v>0</v>
      </c>
      <c r="AT17" s="2" t="s">
        <v>307</v>
      </c>
      <c r="AU17" s="2">
        <v>0</v>
      </c>
      <c r="AV17" s="2">
        <v>0</v>
      </c>
      <c r="AW17" s="2" t="s">
        <v>307</v>
      </c>
      <c r="AX17" s="2">
        <v>0</v>
      </c>
      <c r="AY17" s="2">
        <v>0</v>
      </c>
      <c r="AZ17" s="2" t="s">
        <v>307</v>
      </c>
      <c r="BA17" s="2">
        <v>0</v>
      </c>
      <c r="BB17" s="2">
        <v>0</v>
      </c>
      <c r="BC17" s="2" t="s">
        <v>307</v>
      </c>
      <c r="BD17" s="2">
        <v>0</v>
      </c>
      <c r="BE17" s="2">
        <v>0</v>
      </c>
    </row>
    <row r="18" spans="1:60">
      <c r="A18" s="2"/>
      <c r="B18" s="2"/>
      <c r="C18" s="2"/>
      <c r="D18" s="2" t="s">
        <v>525</v>
      </c>
      <c r="E18" s="2" t="s">
        <v>160</v>
      </c>
      <c r="F18" s="2">
        <v>3300</v>
      </c>
      <c r="G18" s="113" t="s">
        <v>307</v>
      </c>
      <c r="H18" s="2">
        <v>0</v>
      </c>
      <c r="I18" s="2">
        <v>0</v>
      </c>
      <c r="J18" s="2" t="s">
        <v>307</v>
      </c>
      <c r="K18" s="2">
        <v>0</v>
      </c>
      <c r="L18" s="2">
        <v>0</v>
      </c>
      <c r="M18" s="2" t="s">
        <v>307</v>
      </c>
      <c r="N18" s="2">
        <v>0</v>
      </c>
      <c r="O18" s="2">
        <v>0</v>
      </c>
      <c r="P18" s="2" t="s">
        <v>102</v>
      </c>
      <c r="Q18" s="2" t="s">
        <v>30</v>
      </c>
      <c r="R18" s="2">
        <v>9000</v>
      </c>
      <c r="S18" s="2" t="s">
        <v>307</v>
      </c>
      <c r="T18" s="2">
        <v>0</v>
      </c>
      <c r="U18" s="2">
        <v>0</v>
      </c>
      <c r="V18" s="2" t="s">
        <v>307</v>
      </c>
      <c r="W18" s="2">
        <v>0</v>
      </c>
      <c r="X18" s="2">
        <v>0</v>
      </c>
      <c r="Y18" s="2" t="s">
        <v>307</v>
      </c>
      <c r="Z18" s="2">
        <v>0</v>
      </c>
      <c r="AA18" s="2">
        <v>0</v>
      </c>
      <c r="AB18" s="2" t="s">
        <v>307</v>
      </c>
      <c r="AC18" s="2">
        <v>0</v>
      </c>
      <c r="AD18" s="2">
        <v>0</v>
      </c>
      <c r="AE18" s="2" t="s">
        <v>307</v>
      </c>
      <c r="AF18" s="2">
        <v>0</v>
      </c>
      <c r="AG18" s="2">
        <v>0</v>
      </c>
      <c r="AH18" s="2" t="s">
        <v>307</v>
      </c>
      <c r="AI18" s="2">
        <v>0</v>
      </c>
      <c r="AJ18" s="2">
        <v>0</v>
      </c>
      <c r="AK18" s="2" t="s">
        <v>307</v>
      </c>
      <c r="AL18" s="2">
        <v>0</v>
      </c>
      <c r="AM18" s="2">
        <v>0</v>
      </c>
      <c r="AN18" s="2" t="s">
        <v>307</v>
      </c>
      <c r="AO18" s="2">
        <v>0</v>
      </c>
      <c r="AP18" s="2">
        <v>0</v>
      </c>
      <c r="AQ18" s="2" t="s">
        <v>307</v>
      </c>
      <c r="AR18" s="2">
        <v>0</v>
      </c>
      <c r="AS18" s="2">
        <v>0</v>
      </c>
      <c r="AT18" s="105" t="s">
        <v>307</v>
      </c>
      <c r="AU18" s="2">
        <v>0</v>
      </c>
      <c r="AV18" s="2">
        <v>0</v>
      </c>
      <c r="AW18" s="2" t="s">
        <v>307</v>
      </c>
      <c r="AX18" s="2">
        <v>0</v>
      </c>
      <c r="AY18" s="2">
        <v>0</v>
      </c>
      <c r="AZ18" s="2" t="s">
        <v>307</v>
      </c>
      <c r="BA18" s="2">
        <v>0</v>
      </c>
      <c r="BB18" s="2">
        <v>0</v>
      </c>
      <c r="BC18" s="2" t="s">
        <v>307</v>
      </c>
      <c r="BD18" s="2">
        <v>0</v>
      </c>
      <c r="BE18" s="2">
        <v>0</v>
      </c>
      <c r="BF18" s="2"/>
      <c r="BG18" s="2"/>
      <c r="BH18" s="2"/>
    </row>
    <row r="19" spans="1:60">
      <c r="A19" s="2"/>
      <c r="B19" s="2"/>
      <c r="C19" s="2"/>
      <c r="D19" s="2" t="s">
        <v>16</v>
      </c>
      <c r="E19" s="2">
        <v>0</v>
      </c>
      <c r="F19" s="2">
        <v>0</v>
      </c>
      <c r="G19" s="113" t="s">
        <v>307</v>
      </c>
      <c r="H19" s="2">
        <v>0</v>
      </c>
      <c r="I19" s="2">
        <v>0</v>
      </c>
      <c r="J19" s="2" t="s">
        <v>307</v>
      </c>
      <c r="K19" s="2">
        <v>0</v>
      </c>
      <c r="L19" s="2">
        <v>0</v>
      </c>
      <c r="M19" s="2" t="s">
        <v>307</v>
      </c>
      <c r="N19" s="2">
        <v>0</v>
      </c>
      <c r="O19" s="2">
        <v>0</v>
      </c>
      <c r="P19" s="2" t="s">
        <v>103</v>
      </c>
      <c r="Q19" s="2" t="s">
        <v>29</v>
      </c>
      <c r="R19" s="2">
        <v>9500</v>
      </c>
      <c r="S19" s="2" t="s">
        <v>307</v>
      </c>
      <c r="T19" s="2">
        <v>0</v>
      </c>
      <c r="U19" s="2">
        <v>0</v>
      </c>
      <c r="V19" s="2" t="s">
        <v>307</v>
      </c>
      <c r="W19" s="2">
        <v>0</v>
      </c>
      <c r="X19" s="2">
        <v>0</v>
      </c>
      <c r="Y19" s="2" t="s">
        <v>307</v>
      </c>
      <c r="Z19" s="2">
        <v>0</v>
      </c>
      <c r="AA19" s="2">
        <v>0</v>
      </c>
      <c r="AB19" s="2" t="s">
        <v>307</v>
      </c>
      <c r="AC19" s="2">
        <v>0</v>
      </c>
      <c r="AD19" s="2">
        <v>0</v>
      </c>
      <c r="AE19" s="2" t="s">
        <v>307</v>
      </c>
      <c r="AF19" s="2">
        <v>0</v>
      </c>
      <c r="AG19" s="2">
        <v>0</v>
      </c>
      <c r="AH19" s="2" t="s">
        <v>307</v>
      </c>
      <c r="AI19" s="2">
        <v>0</v>
      </c>
      <c r="AJ19" s="2">
        <v>0</v>
      </c>
      <c r="AK19" s="2" t="s">
        <v>307</v>
      </c>
      <c r="AL19" s="2">
        <v>0</v>
      </c>
      <c r="AM19" s="2">
        <v>0</v>
      </c>
      <c r="AN19" s="2" t="s">
        <v>307</v>
      </c>
      <c r="AO19" s="2">
        <v>0</v>
      </c>
      <c r="AP19" s="2">
        <v>0</v>
      </c>
      <c r="AQ19" s="2" t="s">
        <v>307</v>
      </c>
      <c r="AR19" s="2">
        <v>0</v>
      </c>
      <c r="AS19" s="2">
        <v>0</v>
      </c>
      <c r="AT19" s="2" t="s">
        <v>307</v>
      </c>
      <c r="AU19" s="2">
        <v>0</v>
      </c>
      <c r="AV19" s="2">
        <v>0</v>
      </c>
      <c r="AW19" s="2" t="s">
        <v>307</v>
      </c>
      <c r="AX19" s="2">
        <v>0</v>
      </c>
      <c r="AY19" s="2">
        <v>0</v>
      </c>
      <c r="AZ19" s="2" t="s">
        <v>307</v>
      </c>
      <c r="BA19" s="2">
        <v>0</v>
      </c>
      <c r="BB19" s="2">
        <v>0</v>
      </c>
      <c r="BC19" s="2" t="s">
        <v>307</v>
      </c>
      <c r="BD19" s="2">
        <v>0</v>
      </c>
      <c r="BE19" s="2">
        <v>0</v>
      </c>
      <c r="BF19" s="2"/>
      <c r="BG19" s="2"/>
      <c r="BH19" s="2"/>
    </row>
    <row r="20" spans="1:60">
      <c r="A20" s="2"/>
      <c r="B20" s="2"/>
      <c r="C20" s="2"/>
      <c r="D20" s="2" t="s">
        <v>526</v>
      </c>
      <c r="E20" s="2" t="s">
        <v>478</v>
      </c>
      <c r="F20" s="2">
        <v>5500</v>
      </c>
      <c r="G20" s="113" t="s">
        <v>307</v>
      </c>
      <c r="H20" s="2">
        <v>0</v>
      </c>
      <c r="I20" s="2">
        <v>0</v>
      </c>
      <c r="J20" s="2" t="s">
        <v>307</v>
      </c>
      <c r="K20" s="2">
        <v>0</v>
      </c>
      <c r="L20" s="2">
        <v>0</v>
      </c>
      <c r="M20" s="2" t="s">
        <v>307</v>
      </c>
      <c r="N20" s="2">
        <v>0</v>
      </c>
      <c r="O20" s="2">
        <v>0</v>
      </c>
      <c r="P20" s="2" t="s">
        <v>104</v>
      </c>
      <c r="Q20" s="2" t="s">
        <v>267</v>
      </c>
      <c r="R20" s="2">
        <v>10000</v>
      </c>
      <c r="S20" s="2" t="s">
        <v>307</v>
      </c>
      <c r="T20" s="2">
        <v>0</v>
      </c>
      <c r="U20" s="2">
        <v>0</v>
      </c>
      <c r="V20" s="2" t="s">
        <v>307</v>
      </c>
      <c r="W20" s="2">
        <v>0</v>
      </c>
      <c r="X20" s="2">
        <v>0</v>
      </c>
      <c r="Y20" s="2" t="s">
        <v>307</v>
      </c>
      <c r="Z20" s="2">
        <v>0</v>
      </c>
      <c r="AA20" s="2">
        <v>0</v>
      </c>
      <c r="AB20" s="2" t="s">
        <v>307</v>
      </c>
      <c r="AC20" s="2">
        <v>0</v>
      </c>
      <c r="AD20" s="2">
        <v>0</v>
      </c>
      <c r="AE20" s="2" t="s">
        <v>307</v>
      </c>
      <c r="AF20" s="2">
        <v>0</v>
      </c>
      <c r="AG20" s="2">
        <v>0</v>
      </c>
      <c r="AH20" s="2" t="s">
        <v>307</v>
      </c>
      <c r="AI20" s="2">
        <v>0</v>
      </c>
      <c r="AJ20" s="2">
        <v>0</v>
      </c>
      <c r="AK20" s="2" t="s">
        <v>307</v>
      </c>
      <c r="AL20" s="2">
        <v>0</v>
      </c>
      <c r="AM20" s="2">
        <v>0</v>
      </c>
      <c r="AN20" s="2" t="s">
        <v>307</v>
      </c>
      <c r="AO20" s="2">
        <v>0</v>
      </c>
      <c r="AP20" s="2">
        <v>0</v>
      </c>
      <c r="AQ20" s="2" t="s">
        <v>307</v>
      </c>
      <c r="AR20" s="2">
        <v>0</v>
      </c>
      <c r="AS20" s="2">
        <v>0</v>
      </c>
      <c r="AT20" s="2" t="s">
        <v>307</v>
      </c>
      <c r="AU20" s="2">
        <v>0</v>
      </c>
      <c r="AV20" s="2">
        <v>0</v>
      </c>
      <c r="AW20" s="2" t="s">
        <v>307</v>
      </c>
      <c r="AX20" s="2">
        <v>0</v>
      </c>
      <c r="AY20" s="2">
        <v>0</v>
      </c>
      <c r="AZ20" s="2" t="s">
        <v>307</v>
      </c>
      <c r="BA20" s="2">
        <v>0</v>
      </c>
      <c r="BB20" s="2">
        <v>0</v>
      </c>
      <c r="BC20" s="2" t="s">
        <v>307</v>
      </c>
      <c r="BD20" s="2">
        <v>0</v>
      </c>
      <c r="BE20" s="2">
        <v>0</v>
      </c>
      <c r="BF20" s="2"/>
      <c r="BG20" s="2"/>
      <c r="BH20" s="2"/>
    </row>
    <row r="21" spans="1:60">
      <c r="A21" s="2"/>
      <c r="B21" s="2"/>
      <c r="C21" s="2"/>
      <c r="D21" s="2" t="s">
        <v>527</v>
      </c>
      <c r="E21" s="2" t="s">
        <v>22</v>
      </c>
      <c r="F21" s="2">
        <v>5500</v>
      </c>
      <c r="G21" s="2" t="s">
        <v>307</v>
      </c>
      <c r="H21" s="2">
        <v>0</v>
      </c>
      <c r="I21" s="2">
        <v>0</v>
      </c>
      <c r="J21" s="2" t="s">
        <v>307</v>
      </c>
      <c r="K21" s="2">
        <v>0</v>
      </c>
      <c r="L21" s="2">
        <v>0</v>
      </c>
      <c r="M21" s="2" t="s">
        <v>307</v>
      </c>
      <c r="N21" s="2">
        <v>0</v>
      </c>
      <c r="O21" s="2">
        <v>0</v>
      </c>
      <c r="P21" s="2" t="s">
        <v>307</v>
      </c>
      <c r="Q21" s="2">
        <v>0</v>
      </c>
      <c r="R21" s="2">
        <v>0</v>
      </c>
      <c r="S21" s="2" t="s">
        <v>307</v>
      </c>
      <c r="T21" s="2">
        <v>0</v>
      </c>
      <c r="U21" s="2">
        <v>0</v>
      </c>
      <c r="V21" s="2" t="s">
        <v>307</v>
      </c>
      <c r="W21" s="2">
        <v>0</v>
      </c>
      <c r="X21" s="2">
        <v>0</v>
      </c>
      <c r="Y21" s="2" t="s">
        <v>307</v>
      </c>
      <c r="Z21" s="2">
        <v>0</v>
      </c>
      <c r="AA21" s="2">
        <v>0</v>
      </c>
      <c r="AB21" s="2" t="s">
        <v>307</v>
      </c>
      <c r="AC21" s="2">
        <v>0</v>
      </c>
      <c r="AD21" s="2">
        <v>0</v>
      </c>
      <c r="AE21" s="2" t="s">
        <v>307</v>
      </c>
      <c r="AF21" s="2">
        <v>0</v>
      </c>
      <c r="AG21" s="2">
        <v>0</v>
      </c>
      <c r="AH21" s="2" t="s">
        <v>307</v>
      </c>
      <c r="AI21" s="2">
        <v>0</v>
      </c>
      <c r="AJ21" s="2">
        <v>0</v>
      </c>
      <c r="AK21" s="2" t="s">
        <v>307</v>
      </c>
      <c r="AL21" s="2">
        <v>0</v>
      </c>
      <c r="AM21" s="2">
        <v>0</v>
      </c>
      <c r="AN21" s="2" t="s">
        <v>307</v>
      </c>
      <c r="AO21" s="2">
        <v>0</v>
      </c>
      <c r="AP21" s="2">
        <v>0</v>
      </c>
      <c r="AQ21" s="2" t="s">
        <v>307</v>
      </c>
      <c r="AR21" s="2">
        <v>0</v>
      </c>
      <c r="AS21" s="2">
        <v>0</v>
      </c>
      <c r="AT21" s="105" t="s">
        <v>307</v>
      </c>
      <c r="AU21" s="2">
        <v>0</v>
      </c>
      <c r="AV21" s="2">
        <v>0</v>
      </c>
      <c r="AW21" s="2" t="s">
        <v>307</v>
      </c>
      <c r="AX21" s="2">
        <v>0</v>
      </c>
      <c r="AY21" s="2">
        <v>0</v>
      </c>
      <c r="AZ21" s="2" t="s">
        <v>307</v>
      </c>
      <c r="BA21" s="2">
        <v>0</v>
      </c>
      <c r="BB21" s="2">
        <v>0</v>
      </c>
      <c r="BC21" s="2" t="s">
        <v>307</v>
      </c>
      <c r="BD21" s="2">
        <v>0</v>
      </c>
      <c r="BE21" s="2">
        <v>0</v>
      </c>
      <c r="BF21" s="2"/>
      <c r="BG21" s="2"/>
      <c r="BH21" s="2"/>
    </row>
    <row r="22" spans="1:60">
      <c r="A22" s="77"/>
      <c r="B22" s="156" t="s">
        <v>500</v>
      </c>
      <c r="C22" s="77"/>
      <c r="D22" s="2" t="s">
        <v>528</v>
      </c>
      <c r="E22" s="2" t="s">
        <v>269</v>
      </c>
      <c r="F22" s="2">
        <v>5500</v>
      </c>
      <c r="G22" s="2" t="s">
        <v>307</v>
      </c>
      <c r="H22" s="2">
        <v>0</v>
      </c>
      <c r="I22" s="2">
        <v>0</v>
      </c>
      <c r="J22" s="2" t="s">
        <v>307</v>
      </c>
      <c r="K22" s="2">
        <v>0</v>
      </c>
      <c r="L22" s="2">
        <v>0</v>
      </c>
      <c r="M22" s="2" t="s">
        <v>307</v>
      </c>
      <c r="N22" s="2">
        <v>0</v>
      </c>
      <c r="O22" s="2">
        <v>0</v>
      </c>
      <c r="P22" s="2" t="s">
        <v>307</v>
      </c>
      <c r="Q22" s="2">
        <v>0</v>
      </c>
      <c r="R22" s="2">
        <v>0</v>
      </c>
      <c r="S22" s="2" t="s">
        <v>307</v>
      </c>
      <c r="T22" s="2">
        <v>0</v>
      </c>
      <c r="U22" s="2">
        <v>0</v>
      </c>
      <c r="V22" s="2" t="s">
        <v>307</v>
      </c>
      <c r="W22" s="2">
        <v>0</v>
      </c>
      <c r="X22" s="2">
        <v>0</v>
      </c>
      <c r="Y22" s="2" t="s">
        <v>307</v>
      </c>
      <c r="Z22" s="2">
        <v>0</v>
      </c>
      <c r="AA22" s="2">
        <v>0</v>
      </c>
      <c r="AB22" s="2" t="s">
        <v>307</v>
      </c>
      <c r="AC22" s="2">
        <v>0</v>
      </c>
      <c r="AD22" s="2">
        <v>0</v>
      </c>
      <c r="AE22" s="2" t="s">
        <v>307</v>
      </c>
      <c r="AF22" s="2">
        <v>0</v>
      </c>
      <c r="AG22" s="2">
        <v>0</v>
      </c>
      <c r="AH22" s="2" t="s">
        <v>307</v>
      </c>
      <c r="AI22" s="2">
        <v>0</v>
      </c>
      <c r="AJ22" s="2">
        <v>0</v>
      </c>
      <c r="AK22" s="2" t="s">
        <v>307</v>
      </c>
      <c r="AL22" s="2">
        <v>0</v>
      </c>
      <c r="AM22" s="2">
        <v>0</v>
      </c>
      <c r="AN22" s="2" t="s">
        <v>307</v>
      </c>
      <c r="AO22" s="2">
        <v>0</v>
      </c>
      <c r="AP22" s="2">
        <v>0</v>
      </c>
      <c r="AQ22" s="2" t="s">
        <v>307</v>
      </c>
      <c r="AR22" s="2">
        <v>0</v>
      </c>
      <c r="AS22" s="2">
        <v>0</v>
      </c>
      <c r="AT22" s="2" t="s">
        <v>307</v>
      </c>
      <c r="AU22" s="2">
        <v>0</v>
      </c>
      <c r="AV22" s="2">
        <v>0</v>
      </c>
      <c r="AW22" s="2" t="s">
        <v>307</v>
      </c>
      <c r="AX22" s="2">
        <v>0</v>
      </c>
      <c r="AY22" s="2">
        <v>0</v>
      </c>
      <c r="AZ22" s="2" t="s">
        <v>307</v>
      </c>
      <c r="BA22" s="2">
        <v>0</v>
      </c>
      <c r="BB22" s="2">
        <v>0</v>
      </c>
      <c r="BC22" s="2" t="s">
        <v>307</v>
      </c>
      <c r="BD22" s="2">
        <v>0</v>
      </c>
      <c r="BE22" s="2">
        <v>0</v>
      </c>
      <c r="BF22" s="2"/>
      <c r="BG22" s="2"/>
      <c r="BH22" s="2"/>
    </row>
    <row r="23" spans="1:60">
      <c r="A23" s="77"/>
      <c r="B23" s="77"/>
      <c r="C23" s="77"/>
      <c r="D23" s="2" t="s">
        <v>529</v>
      </c>
      <c r="E23" s="2" t="s">
        <v>161</v>
      </c>
      <c r="F23" s="2">
        <v>5500</v>
      </c>
      <c r="G23" s="2" t="s">
        <v>307</v>
      </c>
      <c r="H23" s="2">
        <v>0</v>
      </c>
      <c r="I23" s="2">
        <v>0</v>
      </c>
      <c r="J23" s="2" t="s">
        <v>307</v>
      </c>
      <c r="K23" s="2">
        <v>0</v>
      </c>
      <c r="L23" s="2">
        <v>0</v>
      </c>
      <c r="M23" s="2" t="s">
        <v>307</v>
      </c>
      <c r="N23" s="2">
        <v>0</v>
      </c>
      <c r="O23" s="2">
        <v>0</v>
      </c>
      <c r="P23" s="2" t="s">
        <v>307</v>
      </c>
      <c r="Q23" s="2">
        <v>0</v>
      </c>
      <c r="R23" s="2">
        <v>0</v>
      </c>
      <c r="S23" s="2" t="s">
        <v>307</v>
      </c>
      <c r="T23" s="2">
        <v>0</v>
      </c>
      <c r="U23" s="2">
        <v>0</v>
      </c>
      <c r="V23" s="2" t="s">
        <v>307</v>
      </c>
      <c r="W23" s="2">
        <v>0</v>
      </c>
      <c r="X23" s="2">
        <v>0</v>
      </c>
      <c r="Y23" s="2" t="s">
        <v>307</v>
      </c>
      <c r="Z23" s="2">
        <v>0</v>
      </c>
      <c r="AA23" s="2">
        <v>0</v>
      </c>
      <c r="AB23" s="2" t="s">
        <v>307</v>
      </c>
      <c r="AC23" s="2">
        <v>0</v>
      </c>
      <c r="AD23" s="2">
        <v>0</v>
      </c>
      <c r="AE23" s="2" t="s">
        <v>307</v>
      </c>
      <c r="AF23" s="2">
        <v>0</v>
      </c>
      <c r="AG23" s="2">
        <v>0</v>
      </c>
      <c r="AH23" s="2" t="s">
        <v>307</v>
      </c>
      <c r="AI23" s="2">
        <v>0</v>
      </c>
      <c r="AJ23" s="2">
        <v>0</v>
      </c>
      <c r="AK23" s="2" t="s">
        <v>307</v>
      </c>
      <c r="AL23" s="2">
        <v>0</v>
      </c>
      <c r="AM23" s="2">
        <v>0</v>
      </c>
      <c r="AN23" s="2" t="s">
        <v>307</v>
      </c>
      <c r="AO23" s="2">
        <v>0</v>
      </c>
      <c r="AP23" s="2">
        <v>0</v>
      </c>
      <c r="AQ23" s="2" t="s">
        <v>307</v>
      </c>
      <c r="AR23" s="2">
        <v>0</v>
      </c>
      <c r="AS23" s="2">
        <v>0</v>
      </c>
      <c r="AT23" s="2" t="s">
        <v>307</v>
      </c>
      <c r="AU23" s="2">
        <v>0</v>
      </c>
      <c r="AV23" s="2">
        <v>0</v>
      </c>
      <c r="AW23" s="2" t="s">
        <v>307</v>
      </c>
      <c r="AX23" s="2">
        <v>0</v>
      </c>
      <c r="AY23" s="2">
        <v>0</v>
      </c>
      <c r="AZ23" s="2" t="s">
        <v>307</v>
      </c>
      <c r="BA23" s="2">
        <v>0</v>
      </c>
      <c r="BB23" s="2">
        <v>0</v>
      </c>
      <c r="BC23" s="2" t="s">
        <v>307</v>
      </c>
      <c r="BD23" s="2">
        <v>0</v>
      </c>
      <c r="BE23" s="2">
        <v>0</v>
      </c>
      <c r="BF23" s="2"/>
      <c r="BG23" s="2"/>
      <c r="BH23" s="2"/>
    </row>
    <row r="24" spans="1:60">
      <c r="A24" s="77"/>
      <c r="B24" s="77"/>
      <c r="C24" s="77"/>
      <c r="D24" s="2" t="s">
        <v>307</v>
      </c>
      <c r="E24" s="2">
        <v>0</v>
      </c>
      <c r="F24" s="2">
        <v>0</v>
      </c>
      <c r="G24" s="2" t="s">
        <v>307</v>
      </c>
      <c r="H24" s="2">
        <v>0</v>
      </c>
      <c r="I24" s="2">
        <v>0</v>
      </c>
      <c r="J24" s="2" t="s">
        <v>307</v>
      </c>
      <c r="K24" s="2">
        <v>0</v>
      </c>
      <c r="L24" s="2">
        <v>0</v>
      </c>
      <c r="M24" s="2" t="s">
        <v>307</v>
      </c>
      <c r="N24" s="2">
        <v>0</v>
      </c>
      <c r="O24" s="2">
        <v>0</v>
      </c>
      <c r="P24" s="2" t="s">
        <v>307</v>
      </c>
      <c r="Q24" s="2">
        <v>0</v>
      </c>
      <c r="R24" s="2">
        <v>0</v>
      </c>
      <c r="S24" s="2" t="s">
        <v>307</v>
      </c>
      <c r="T24" s="2">
        <v>0</v>
      </c>
      <c r="U24" s="2">
        <v>0</v>
      </c>
      <c r="V24" s="2" t="s">
        <v>307</v>
      </c>
      <c r="W24" s="2">
        <v>0</v>
      </c>
      <c r="X24" s="2">
        <v>0</v>
      </c>
      <c r="Y24" s="2" t="s">
        <v>307</v>
      </c>
      <c r="Z24" s="2">
        <v>0</v>
      </c>
      <c r="AA24" s="2">
        <v>0</v>
      </c>
      <c r="AB24" s="2" t="s">
        <v>307</v>
      </c>
      <c r="AC24" s="2">
        <v>0</v>
      </c>
      <c r="AD24" s="2">
        <v>0</v>
      </c>
      <c r="AE24" s="2" t="s">
        <v>307</v>
      </c>
      <c r="AF24" s="2">
        <v>0</v>
      </c>
      <c r="AG24" s="2">
        <v>0</v>
      </c>
      <c r="AH24" s="2" t="s">
        <v>307</v>
      </c>
      <c r="AI24" s="2">
        <v>0</v>
      </c>
      <c r="AJ24" s="2">
        <v>0</v>
      </c>
      <c r="AK24" s="2" t="s">
        <v>307</v>
      </c>
      <c r="AL24" s="2">
        <v>0</v>
      </c>
      <c r="AM24" s="2">
        <v>0</v>
      </c>
      <c r="AN24" s="2" t="s">
        <v>307</v>
      </c>
      <c r="AO24" s="2">
        <v>0</v>
      </c>
      <c r="AP24" s="2">
        <v>0</v>
      </c>
      <c r="AQ24" s="2" t="s">
        <v>307</v>
      </c>
      <c r="AR24" s="2">
        <v>0</v>
      </c>
      <c r="AS24" s="2">
        <v>0</v>
      </c>
      <c r="AT24" s="105" t="s">
        <v>307</v>
      </c>
      <c r="AU24" s="2">
        <v>0</v>
      </c>
      <c r="AV24" s="2">
        <v>0</v>
      </c>
      <c r="AW24" s="2" t="s">
        <v>307</v>
      </c>
      <c r="AX24" s="2">
        <v>0</v>
      </c>
      <c r="AY24" s="2">
        <v>0</v>
      </c>
      <c r="AZ24" s="2" t="s">
        <v>307</v>
      </c>
      <c r="BA24" s="2">
        <v>0</v>
      </c>
      <c r="BB24" s="2">
        <v>0</v>
      </c>
      <c r="BC24" s="2" t="s">
        <v>307</v>
      </c>
      <c r="BD24" s="2">
        <v>0</v>
      </c>
      <c r="BE24" s="2">
        <v>0</v>
      </c>
      <c r="BF24" s="2"/>
      <c r="BG24" s="2"/>
      <c r="BH24" s="2"/>
    </row>
    <row r="25" spans="1:60">
      <c r="A25" s="77"/>
      <c r="B25" s="77"/>
      <c r="C25" s="77"/>
      <c r="D25" s="2" t="s">
        <v>332</v>
      </c>
      <c r="E25" s="2">
        <v>0</v>
      </c>
      <c r="F25" s="2">
        <v>0</v>
      </c>
      <c r="G25" s="2" t="s">
        <v>307</v>
      </c>
      <c r="H25" s="2">
        <v>0</v>
      </c>
      <c r="I25" s="2">
        <v>0</v>
      </c>
      <c r="J25" s="2" t="s">
        <v>307</v>
      </c>
      <c r="K25" s="2">
        <v>0</v>
      </c>
      <c r="L25" s="2">
        <v>0</v>
      </c>
      <c r="M25" s="2" t="s">
        <v>307</v>
      </c>
      <c r="N25" s="2">
        <v>0</v>
      </c>
      <c r="O25" s="2">
        <v>0</v>
      </c>
      <c r="P25" s="2" t="s">
        <v>307</v>
      </c>
      <c r="Q25" s="2">
        <v>0</v>
      </c>
      <c r="R25" s="2">
        <v>0</v>
      </c>
      <c r="S25" s="2" t="s">
        <v>307</v>
      </c>
      <c r="T25" s="2">
        <v>0</v>
      </c>
      <c r="U25" s="2">
        <v>0</v>
      </c>
      <c r="V25" s="2" t="s">
        <v>307</v>
      </c>
      <c r="W25" s="2">
        <v>0</v>
      </c>
      <c r="X25" s="2">
        <v>0</v>
      </c>
      <c r="Y25" s="2" t="s">
        <v>307</v>
      </c>
      <c r="Z25" s="2">
        <v>0</v>
      </c>
      <c r="AA25" s="2">
        <v>0</v>
      </c>
      <c r="AB25" s="2" t="s">
        <v>307</v>
      </c>
      <c r="AC25" s="2">
        <v>0</v>
      </c>
      <c r="AD25" s="2">
        <v>0</v>
      </c>
      <c r="AE25" s="2" t="s">
        <v>307</v>
      </c>
      <c r="AF25" s="2">
        <v>0</v>
      </c>
      <c r="AG25" s="2">
        <v>0</v>
      </c>
      <c r="AH25" s="2" t="s">
        <v>307</v>
      </c>
      <c r="AI25" s="2">
        <v>0</v>
      </c>
      <c r="AJ25" s="2">
        <v>0</v>
      </c>
      <c r="AK25" s="2" t="s">
        <v>307</v>
      </c>
      <c r="AL25" s="2">
        <v>0</v>
      </c>
      <c r="AM25" s="2">
        <v>0</v>
      </c>
      <c r="AN25" s="2" t="s">
        <v>307</v>
      </c>
      <c r="AO25" s="2">
        <v>0</v>
      </c>
      <c r="AP25" s="2">
        <v>0</v>
      </c>
      <c r="AQ25" s="2" t="s">
        <v>307</v>
      </c>
      <c r="AR25" s="2">
        <v>0</v>
      </c>
      <c r="AS25" s="2">
        <v>0</v>
      </c>
      <c r="AT25" s="2" t="s">
        <v>307</v>
      </c>
      <c r="AU25" s="2">
        <v>0</v>
      </c>
      <c r="AV25" s="2">
        <v>0</v>
      </c>
      <c r="AW25" s="2" t="s">
        <v>307</v>
      </c>
      <c r="AX25" s="2">
        <v>0</v>
      </c>
      <c r="AY25" s="2">
        <v>0</v>
      </c>
      <c r="AZ25" s="2" t="s">
        <v>307</v>
      </c>
      <c r="BA25" s="2">
        <v>0</v>
      </c>
      <c r="BB25" s="2">
        <v>0</v>
      </c>
      <c r="BC25" s="2" t="s">
        <v>307</v>
      </c>
      <c r="BD25" s="2">
        <v>0</v>
      </c>
      <c r="BE25" s="2">
        <v>0</v>
      </c>
      <c r="BF25" s="2"/>
      <c r="BG25" s="2"/>
      <c r="BH25" s="2"/>
    </row>
    <row r="26" spans="1:60">
      <c r="A26" s="77"/>
      <c r="C26" s="77"/>
      <c r="D26" s="2" t="s">
        <v>332</v>
      </c>
      <c r="E26" s="2">
        <v>0</v>
      </c>
      <c r="F26" s="2">
        <v>0</v>
      </c>
      <c r="G26" s="2" t="s">
        <v>307</v>
      </c>
      <c r="H26" s="2">
        <v>0</v>
      </c>
      <c r="I26" s="2">
        <v>0</v>
      </c>
      <c r="J26" s="2" t="s">
        <v>307</v>
      </c>
      <c r="K26" s="2">
        <v>0</v>
      </c>
      <c r="L26" s="2">
        <v>0</v>
      </c>
      <c r="M26" s="2" t="s">
        <v>307</v>
      </c>
      <c r="N26" s="2">
        <v>0</v>
      </c>
      <c r="O26" s="2">
        <v>0</v>
      </c>
      <c r="P26" s="2" t="s">
        <v>307</v>
      </c>
      <c r="Q26" s="2">
        <v>0</v>
      </c>
      <c r="R26" s="2">
        <v>0</v>
      </c>
      <c r="S26" s="2" t="s">
        <v>307</v>
      </c>
      <c r="T26" s="2">
        <v>0</v>
      </c>
      <c r="U26" s="2">
        <v>0</v>
      </c>
      <c r="V26" s="2" t="s">
        <v>307</v>
      </c>
      <c r="W26" s="2">
        <v>0</v>
      </c>
      <c r="X26" s="2">
        <v>0</v>
      </c>
      <c r="Y26" s="2" t="s">
        <v>307</v>
      </c>
      <c r="Z26" s="2">
        <v>0</v>
      </c>
      <c r="AA26" s="2">
        <v>0</v>
      </c>
      <c r="AB26" s="2" t="s">
        <v>307</v>
      </c>
      <c r="AC26" s="2">
        <v>0</v>
      </c>
      <c r="AD26" s="2">
        <v>0</v>
      </c>
      <c r="AE26" s="2" t="s">
        <v>307</v>
      </c>
      <c r="AF26" s="2">
        <v>0</v>
      </c>
      <c r="AG26" s="2">
        <v>0</v>
      </c>
      <c r="AH26" s="2" t="s">
        <v>307</v>
      </c>
      <c r="AI26" s="2">
        <v>0</v>
      </c>
      <c r="AJ26" s="2">
        <v>0</v>
      </c>
      <c r="AK26" s="2" t="s">
        <v>307</v>
      </c>
      <c r="AL26" s="2">
        <v>0</v>
      </c>
      <c r="AM26" s="2">
        <v>0</v>
      </c>
      <c r="AN26" s="2" t="s">
        <v>307</v>
      </c>
      <c r="AO26" s="2">
        <v>0</v>
      </c>
      <c r="AP26" s="2">
        <v>0</v>
      </c>
      <c r="AQ26" s="2" t="s">
        <v>307</v>
      </c>
      <c r="AR26" s="2">
        <v>0</v>
      </c>
      <c r="AS26" s="2">
        <v>0</v>
      </c>
      <c r="AT26" s="2" t="s">
        <v>307</v>
      </c>
      <c r="AU26" s="2">
        <v>0</v>
      </c>
      <c r="AV26" s="2">
        <v>0</v>
      </c>
      <c r="AW26" s="2" t="s">
        <v>307</v>
      </c>
      <c r="AX26" s="2">
        <v>0</v>
      </c>
      <c r="AY26" s="2">
        <v>0</v>
      </c>
      <c r="AZ26" s="2" t="s">
        <v>307</v>
      </c>
      <c r="BA26" s="2">
        <v>0</v>
      </c>
      <c r="BB26" s="2">
        <v>0</v>
      </c>
      <c r="BC26" s="2" t="s">
        <v>307</v>
      </c>
      <c r="BD26" s="2">
        <v>0</v>
      </c>
      <c r="BE26" s="2">
        <v>0</v>
      </c>
      <c r="BF26" s="2"/>
      <c r="BG26" s="2"/>
      <c r="BH26" s="2"/>
    </row>
    <row r="27" spans="1:60">
      <c r="A27" s="77"/>
      <c r="B27" s="77"/>
      <c r="C27" s="77"/>
      <c r="D27" s="2" t="s">
        <v>332</v>
      </c>
      <c r="E27" s="2">
        <v>0</v>
      </c>
      <c r="F27" s="2">
        <v>0</v>
      </c>
      <c r="G27" s="2" t="s">
        <v>307</v>
      </c>
      <c r="H27" s="2">
        <v>0</v>
      </c>
      <c r="I27" s="2">
        <v>0</v>
      </c>
      <c r="J27" s="2" t="s">
        <v>307</v>
      </c>
      <c r="K27" s="2">
        <v>0</v>
      </c>
      <c r="L27" s="2">
        <v>0</v>
      </c>
      <c r="M27" s="2" t="s">
        <v>307</v>
      </c>
      <c r="N27" s="2">
        <v>0</v>
      </c>
      <c r="O27" s="2">
        <v>0</v>
      </c>
      <c r="P27" s="2" t="s">
        <v>307</v>
      </c>
      <c r="Q27" s="2">
        <v>0</v>
      </c>
      <c r="R27" s="2">
        <v>0</v>
      </c>
      <c r="S27" s="2" t="s">
        <v>307</v>
      </c>
      <c r="T27" s="2">
        <v>0</v>
      </c>
      <c r="U27" s="2">
        <v>0</v>
      </c>
      <c r="V27" s="2" t="s">
        <v>307</v>
      </c>
      <c r="W27" s="2">
        <v>0</v>
      </c>
      <c r="X27" s="2">
        <v>0</v>
      </c>
      <c r="Y27" s="2" t="s">
        <v>307</v>
      </c>
      <c r="Z27" s="2">
        <v>0</v>
      </c>
      <c r="AA27" s="2">
        <v>0</v>
      </c>
      <c r="AB27" s="2" t="s">
        <v>307</v>
      </c>
      <c r="AC27" s="2">
        <v>0</v>
      </c>
      <c r="AD27" s="2">
        <v>0</v>
      </c>
      <c r="AE27" s="2" t="s">
        <v>307</v>
      </c>
      <c r="AF27" s="2">
        <v>0</v>
      </c>
      <c r="AG27" s="2">
        <v>0</v>
      </c>
      <c r="AH27" s="2" t="s">
        <v>307</v>
      </c>
      <c r="AI27" s="2">
        <v>0</v>
      </c>
      <c r="AJ27" s="2">
        <v>0</v>
      </c>
      <c r="AK27" s="2" t="s">
        <v>307</v>
      </c>
      <c r="AL27" s="2">
        <v>0</v>
      </c>
      <c r="AM27" s="2">
        <v>0</v>
      </c>
      <c r="AN27" s="2" t="s">
        <v>307</v>
      </c>
      <c r="AO27" s="2">
        <v>0</v>
      </c>
      <c r="AP27" s="2">
        <v>0</v>
      </c>
      <c r="AQ27" s="2" t="s">
        <v>307</v>
      </c>
      <c r="AR27" s="2">
        <v>0</v>
      </c>
      <c r="AS27" s="2">
        <v>0</v>
      </c>
      <c r="AT27" s="2" t="s">
        <v>307</v>
      </c>
      <c r="AU27" s="2">
        <v>0</v>
      </c>
      <c r="AV27" s="2">
        <v>0</v>
      </c>
      <c r="AW27" s="2" t="s">
        <v>307</v>
      </c>
      <c r="AX27" s="2">
        <v>0</v>
      </c>
      <c r="AY27" s="2">
        <v>0</v>
      </c>
      <c r="AZ27" s="2" t="s">
        <v>307</v>
      </c>
      <c r="BA27" s="2">
        <v>0</v>
      </c>
      <c r="BB27" s="2">
        <v>0</v>
      </c>
      <c r="BC27" s="2" t="s">
        <v>307</v>
      </c>
      <c r="BD27" s="2">
        <v>0</v>
      </c>
      <c r="BE27" s="2">
        <v>0</v>
      </c>
      <c r="BF27" s="2"/>
      <c r="BG27" s="2"/>
      <c r="BH27" s="2"/>
    </row>
    <row r="28" spans="1:60">
      <c r="A28" s="77"/>
      <c r="B28" s="77"/>
      <c r="C28" s="77"/>
      <c r="D28" s="2" t="s">
        <v>332</v>
      </c>
      <c r="E28" s="2">
        <v>0</v>
      </c>
      <c r="F28" s="2">
        <v>0</v>
      </c>
      <c r="G28" s="2" t="s">
        <v>307</v>
      </c>
      <c r="H28" s="2">
        <v>0</v>
      </c>
      <c r="I28" s="2">
        <v>0</v>
      </c>
      <c r="J28" s="2" t="s">
        <v>307</v>
      </c>
      <c r="K28" s="2">
        <v>0</v>
      </c>
      <c r="L28" s="2">
        <v>0</v>
      </c>
      <c r="M28" s="2" t="s">
        <v>307</v>
      </c>
      <c r="N28" s="2">
        <v>0</v>
      </c>
      <c r="O28" s="2">
        <v>0</v>
      </c>
      <c r="P28" s="2" t="s">
        <v>307</v>
      </c>
      <c r="Q28" s="2">
        <v>0</v>
      </c>
      <c r="R28" s="2">
        <v>0</v>
      </c>
      <c r="S28" s="2" t="s">
        <v>307</v>
      </c>
      <c r="T28" s="2">
        <v>0</v>
      </c>
      <c r="U28" s="2">
        <v>0</v>
      </c>
      <c r="V28" s="2" t="s">
        <v>307</v>
      </c>
      <c r="W28" s="2">
        <v>0</v>
      </c>
      <c r="X28" s="2">
        <v>0</v>
      </c>
      <c r="Y28" s="2" t="s">
        <v>307</v>
      </c>
      <c r="Z28" s="2">
        <v>0</v>
      </c>
      <c r="AA28" s="2">
        <v>0</v>
      </c>
      <c r="AB28" s="2" t="s">
        <v>307</v>
      </c>
      <c r="AC28" s="2">
        <v>0</v>
      </c>
      <c r="AD28" s="2">
        <v>0</v>
      </c>
      <c r="AE28" s="2" t="s">
        <v>307</v>
      </c>
      <c r="AF28" s="2">
        <v>0</v>
      </c>
      <c r="AG28" s="2">
        <v>0</v>
      </c>
      <c r="AH28" s="2" t="s">
        <v>307</v>
      </c>
      <c r="AI28" s="2">
        <v>0</v>
      </c>
      <c r="AJ28" s="2">
        <v>0</v>
      </c>
      <c r="AK28" s="2" t="s">
        <v>307</v>
      </c>
      <c r="AL28" s="2">
        <v>0</v>
      </c>
      <c r="AM28" s="2">
        <v>0</v>
      </c>
      <c r="AN28" s="2" t="s">
        <v>307</v>
      </c>
      <c r="AO28" s="2">
        <v>0</v>
      </c>
      <c r="AP28" s="2">
        <v>0</v>
      </c>
      <c r="AQ28" s="2" t="s">
        <v>307</v>
      </c>
      <c r="AR28" s="2">
        <v>0</v>
      </c>
      <c r="AS28" s="2">
        <v>0</v>
      </c>
      <c r="AT28" s="2" t="s">
        <v>307</v>
      </c>
      <c r="AU28" s="2">
        <v>0</v>
      </c>
      <c r="AV28" s="2">
        <v>0</v>
      </c>
      <c r="AW28" s="2" t="s">
        <v>307</v>
      </c>
      <c r="AX28" s="2">
        <v>0</v>
      </c>
      <c r="AY28" s="2">
        <v>0</v>
      </c>
      <c r="AZ28" s="2" t="s">
        <v>307</v>
      </c>
      <c r="BA28" s="2">
        <v>0</v>
      </c>
      <c r="BB28" s="2">
        <v>0</v>
      </c>
      <c r="BC28" s="2" t="s">
        <v>307</v>
      </c>
      <c r="BD28" s="2">
        <v>0</v>
      </c>
      <c r="BE28" s="2">
        <v>0</v>
      </c>
      <c r="BF28" s="2"/>
      <c r="BG28" s="2"/>
      <c r="BH28" s="2"/>
    </row>
    <row r="29" spans="1:60">
      <c r="A29" s="77"/>
      <c r="B29" s="77"/>
      <c r="C29" s="77"/>
      <c r="D29" s="2" t="s">
        <v>332</v>
      </c>
      <c r="E29" s="2">
        <v>0</v>
      </c>
      <c r="F29" s="2">
        <v>0</v>
      </c>
      <c r="G29" s="2" t="s">
        <v>307</v>
      </c>
      <c r="H29" s="2">
        <v>0</v>
      </c>
      <c r="I29" s="2">
        <v>0</v>
      </c>
      <c r="J29" s="2" t="s">
        <v>307</v>
      </c>
      <c r="K29" s="2">
        <v>0</v>
      </c>
      <c r="L29" s="2">
        <v>0</v>
      </c>
      <c r="M29" s="2" t="s">
        <v>307</v>
      </c>
      <c r="N29" s="2">
        <v>0</v>
      </c>
      <c r="O29" s="2">
        <v>0</v>
      </c>
      <c r="P29" s="2" t="s">
        <v>307</v>
      </c>
      <c r="Q29" s="2">
        <v>0</v>
      </c>
      <c r="R29" s="2">
        <v>0</v>
      </c>
      <c r="S29" s="2" t="s">
        <v>307</v>
      </c>
      <c r="T29" s="2">
        <v>0</v>
      </c>
      <c r="U29" s="2">
        <v>0</v>
      </c>
      <c r="V29" s="2" t="s">
        <v>307</v>
      </c>
      <c r="W29" s="2">
        <v>0</v>
      </c>
      <c r="X29" s="2">
        <v>0</v>
      </c>
      <c r="Y29" s="2" t="s">
        <v>307</v>
      </c>
      <c r="Z29" s="2">
        <v>0</v>
      </c>
      <c r="AA29" s="2">
        <v>0</v>
      </c>
      <c r="AB29" s="2" t="s">
        <v>307</v>
      </c>
      <c r="AC29" s="2">
        <v>0</v>
      </c>
      <c r="AD29" s="2">
        <v>0</v>
      </c>
      <c r="AE29" s="2" t="s">
        <v>307</v>
      </c>
      <c r="AF29" s="2">
        <v>0</v>
      </c>
      <c r="AG29" s="2">
        <v>0</v>
      </c>
      <c r="AH29" s="2" t="s">
        <v>307</v>
      </c>
      <c r="AI29" s="2">
        <v>0</v>
      </c>
      <c r="AJ29" s="2">
        <v>0</v>
      </c>
      <c r="AK29" s="2" t="s">
        <v>307</v>
      </c>
      <c r="AL29" s="2">
        <v>0</v>
      </c>
      <c r="AM29" s="2">
        <v>0</v>
      </c>
      <c r="AN29" s="2" t="s">
        <v>307</v>
      </c>
      <c r="AO29" s="2">
        <v>0</v>
      </c>
      <c r="AP29" s="2">
        <v>0</v>
      </c>
      <c r="AQ29" s="2" t="s">
        <v>307</v>
      </c>
      <c r="AR29" s="2">
        <v>0</v>
      </c>
      <c r="AS29" s="2">
        <v>0</v>
      </c>
      <c r="AT29" s="2" t="s">
        <v>307</v>
      </c>
      <c r="AU29" s="2">
        <v>0</v>
      </c>
      <c r="AV29" s="2">
        <v>0</v>
      </c>
      <c r="AW29" s="2" t="s">
        <v>307</v>
      </c>
      <c r="AX29" s="2">
        <v>0</v>
      </c>
      <c r="AY29" s="2">
        <v>0</v>
      </c>
      <c r="AZ29" s="2" t="s">
        <v>307</v>
      </c>
      <c r="BA29" s="2">
        <v>0</v>
      </c>
      <c r="BB29" s="2">
        <v>0</v>
      </c>
      <c r="BC29" s="2" t="s">
        <v>307</v>
      </c>
      <c r="BD29" s="2">
        <v>0</v>
      </c>
      <c r="BE29" s="2">
        <v>0</v>
      </c>
      <c r="BF29" s="2"/>
      <c r="BG29" s="2"/>
      <c r="BH29" s="2"/>
    </row>
    <row r="30" spans="1:60">
      <c r="A30" s="77"/>
      <c r="B30" s="77"/>
      <c r="C30" s="77"/>
      <c r="E30" s="30"/>
      <c r="F30" s="30"/>
      <c r="G30" s="148" t="s">
        <v>28</v>
      </c>
      <c r="H30" s="30"/>
      <c r="I30" s="79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60">
      <c r="A31" s="77"/>
      <c r="B31" s="77"/>
      <c r="C31" s="77"/>
      <c r="D31" s="30"/>
      <c r="E31" s="30"/>
      <c r="F31" s="30"/>
      <c r="G31" s="74"/>
      <c r="H31" s="30"/>
      <c r="I31" s="78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60">
      <c r="A32" s="77"/>
      <c r="B32" s="77"/>
      <c r="C32" s="77"/>
      <c r="D32" s="30"/>
      <c r="E32" s="30"/>
      <c r="F32" s="30"/>
      <c r="G32" s="74"/>
      <c r="H32" s="30"/>
      <c r="I32" s="79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77"/>
      <c r="B33" s="77"/>
      <c r="C33" s="77"/>
      <c r="D33" s="30"/>
      <c r="E33" s="30"/>
      <c r="F33" s="30"/>
      <c r="G33" s="74"/>
      <c r="H33" s="30"/>
      <c r="I33" s="79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77"/>
      <c r="B34" s="77"/>
      <c r="C34" s="77"/>
      <c r="D34" s="30"/>
      <c r="E34" s="30"/>
      <c r="F34" s="30"/>
      <c r="G34" s="74"/>
      <c r="H34" s="30"/>
      <c r="I34" s="79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77"/>
      <c r="B35" s="77"/>
      <c r="C35" s="77"/>
      <c r="D35" s="30"/>
      <c r="E35" s="30"/>
      <c r="F35" s="30"/>
      <c r="G35" s="74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77"/>
      <c r="B36" s="77"/>
      <c r="C36" s="77"/>
      <c r="D36" s="30"/>
      <c r="E36" s="30"/>
      <c r="F36" s="30"/>
      <c r="G36" s="74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77"/>
      <c r="B37" s="77"/>
      <c r="C37" s="77"/>
      <c r="D37" s="30"/>
      <c r="E37" s="30"/>
      <c r="F37" s="30"/>
      <c r="G37" s="74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77"/>
      <c r="B38" s="77"/>
      <c r="C38" s="77"/>
    </row>
    <row r="40" spans="1:24" s="5" customFormat="1">
      <c r="D40" s="5" t="s">
        <v>397</v>
      </c>
      <c r="F40" s="5" t="s">
        <v>251</v>
      </c>
      <c r="G40" s="69" t="s">
        <v>373</v>
      </c>
      <c r="H40" s="5" t="s">
        <v>153</v>
      </c>
      <c r="J40" s="5" t="s">
        <v>154</v>
      </c>
      <c r="L40" s="5" t="s">
        <v>224</v>
      </c>
      <c r="M40" s="5" t="s">
        <v>86</v>
      </c>
      <c r="N40" s="5" t="s">
        <v>390</v>
      </c>
      <c r="R40" s="5" t="s">
        <v>150</v>
      </c>
      <c r="S40" s="5" t="s">
        <v>240</v>
      </c>
      <c r="T40" s="5" t="s">
        <v>388</v>
      </c>
    </row>
    <row r="41" spans="1:24" s="4" customFormat="1">
      <c r="D41" s="4" t="s">
        <v>555</v>
      </c>
      <c r="F41" s="4" t="s">
        <v>225</v>
      </c>
      <c r="G41" s="4" t="s">
        <v>225</v>
      </c>
      <c r="H41" s="4" t="s">
        <v>402</v>
      </c>
      <c r="J41" s="4" t="s">
        <v>411</v>
      </c>
      <c r="L41" s="4" t="s">
        <v>381</v>
      </c>
      <c r="M41" s="4">
        <v>0</v>
      </c>
      <c r="R41" s="4" t="s">
        <v>276</v>
      </c>
      <c r="S41" s="4">
        <v>0</v>
      </c>
    </row>
    <row r="42" spans="1:24" s="4" customFormat="1">
      <c r="D42" s="4" t="s">
        <v>284</v>
      </c>
      <c r="F42" s="4" t="s">
        <v>254</v>
      </c>
      <c r="G42" s="4" t="s">
        <v>254</v>
      </c>
      <c r="H42" s="4" t="s">
        <v>287</v>
      </c>
      <c r="J42" s="4" t="s">
        <v>138</v>
      </c>
      <c r="L42" s="4" t="s">
        <v>253</v>
      </c>
      <c r="M42" s="4">
        <v>0</v>
      </c>
      <c r="R42" s="4" t="s">
        <v>462</v>
      </c>
      <c r="S42" s="4">
        <v>100</v>
      </c>
      <c r="T42" s="4" t="s">
        <v>463</v>
      </c>
    </row>
    <row r="43" spans="1:24" s="4" customFormat="1">
      <c r="D43" s="4" t="s">
        <v>285</v>
      </c>
      <c r="F43" s="4" t="s">
        <v>375</v>
      </c>
      <c r="G43" s="4" t="s">
        <v>421</v>
      </c>
      <c r="H43" s="4" t="s">
        <v>493</v>
      </c>
      <c r="J43" s="4" t="s">
        <v>494</v>
      </c>
      <c r="L43" s="4" t="s">
        <v>111</v>
      </c>
      <c r="M43" s="4">
        <v>100</v>
      </c>
      <c r="R43" s="4" t="s">
        <v>412</v>
      </c>
      <c r="S43" s="4">
        <v>200</v>
      </c>
      <c r="T43" s="4" t="s">
        <v>186</v>
      </c>
    </row>
    <row r="44" spans="1:24" s="4" customFormat="1">
      <c r="F44" s="4" t="s">
        <v>376</v>
      </c>
      <c r="G44" s="4" t="s">
        <v>255</v>
      </c>
      <c r="H44" s="4" t="s">
        <v>494</v>
      </c>
      <c r="J44" s="4" t="s">
        <v>495</v>
      </c>
      <c r="L44" s="4" t="s">
        <v>112</v>
      </c>
      <c r="M44" s="4">
        <v>100</v>
      </c>
      <c r="R44" s="4" t="s">
        <v>439</v>
      </c>
      <c r="S44" s="4">
        <v>200</v>
      </c>
      <c r="T44" s="4" t="s">
        <v>263</v>
      </c>
    </row>
    <row r="45" spans="1:24" s="4" customFormat="1">
      <c r="F45" s="4" t="s">
        <v>283</v>
      </c>
      <c r="G45" s="4" t="s">
        <v>403</v>
      </c>
      <c r="H45" s="4" t="s">
        <v>495</v>
      </c>
      <c r="J45" s="4" t="s">
        <v>496</v>
      </c>
      <c r="L45" s="4" t="s">
        <v>113</v>
      </c>
      <c r="M45" s="4">
        <v>100</v>
      </c>
      <c r="R45" s="4" t="s">
        <v>419</v>
      </c>
      <c r="S45" s="4">
        <v>200</v>
      </c>
      <c r="T45" s="4" t="s">
        <v>183</v>
      </c>
    </row>
    <row r="46" spans="1:24" s="4" customFormat="1">
      <c r="F46" s="4" t="s">
        <v>296</v>
      </c>
      <c r="G46" s="4" t="s">
        <v>230</v>
      </c>
      <c r="H46" s="4" t="s">
        <v>496</v>
      </c>
      <c r="J46" s="4" t="s">
        <v>508</v>
      </c>
      <c r="L46" s="4" t="s">
        <v>0</v>
      </c>
      <c r="M46" s="4">
        <v>100</v>
      </c>
      <c r="R46" s="4" t="s">
        <v>483</v>
      </c>
      <c r="S46" s="4">
        <v>200</v>
      </c>
      <c r="T46" s="4" t="s">
        <v>484</v>
      </c>
    </row>
    <row r="47" spans="1:24" s="4" customFormat="1">
      <c r="F47" s="4" t="s">
        <v>231</v>
      </c>
      <c r="G47" s="4" t="s">
        <v>231</v>
      </c>
      <c r="J47" s="4" t="s">
        <v>509</v>
      </c>
      <c r="L47" s="4" t="s">
        <v>1</v>
      </c>
      <c r="M47" s="4">
        <v>100</v>
      </c>
      <c r="R47" s="4" t="s">
        <v>114</v>
      </c>
      <c r="S47" s="4">
        <v>200</v>
      </c>
      <c r="T47" s="4" t="s">
        <v>115</v>
      </c>
    </row>
    <row r="48" spans="1:24" s="4" customFormat="1">
      <c r="F48" s="4" t="s">
        <v>297</v>
      </c>
      <c r="G48" s="4" t="s">
        <v>232</v>
      </c>
      <c r="J48" s="4" t="s">
        <v>510</v>
      </c>
      <c r="L48" s="4" t="s">
        <v>2</v>
      </c>
      <c r="M48" s="4">
        <v>100</v>
      </c>
      <c r="R48" s="4" t="s">
        <v>278</v>
      </c>
      <c r="S48" s="4">
        <v>450</v>
      </c>
      <c r="T48" s="4" t="s">
        <v>249</v>
      </c>
    </row>
    <row r="49" spans="6:20" s="4" customFormat="1">
      <c r="F49" s="4" t="s">
        <v>298</v>
      </c>
      <c r="G49" s="4" t="s">
        <v>434</v>
      </c>
      <c r="J49" s="4" t="s">
        <v>511</v>
      </c>
      <c r="L49" s="4" t="s">
        <v>3</v>
      </c>
      <c r="M49" s="4">
        <v>100</v>
      </c>
      <c r="R49" s="4" t="s">
        <v>181</v>
      </c>
      <c r="S49" s="4">
        <v>380</v>
      </c>
      <c r="T49" s="4" t="s">
        <v>416</v>
      </c>
    </row>
    <row r="50" spans="6:20" s="4" customFormat="1">
      <c r="F50" s="4" t="s">
        <v>321</v>
      </c>
      <c r="G50" s="4" t="s">
        <v>435</v>
      </c>
      <c r="J50" s="4" t="s">
        <v>512</v>
      </c>
      <c r="L50" s="4" t="s">
        <v>4</v>
      </c>
      <c r="M50" s="4">
        <v>100</v>
      </c>
      <c r="R50" s="4" t="s">
        <v>417</v>
      </c>
      <c r="S50" s="4">
        <v>480</v>
      </c>
      <c r="T50" s="4" t="s">
        <v>401</v>
      </c>
    </row>
    <row r="51" spans="6:20" s="4" customFormat="1">
      <c r="F51" s="4" t="s">
        <v>436</v>
      </c>
      <c r="G51" s="4" t="s">
        <v>436</v>
      </c>
      <c r="J51" s="4" t="s">
        <v>513</v>
      </c>
      <c r="L51" s="4" t="s">
        <v>475</v>
      </c>
      <c r="M51" s="4">
        <v>0</v>
      </c>
    </row>
    <row r="52" spans="6:20" s="4" customFormat="1">
      <c r="F52" s="4" t="s">
        <v>369</v>
      </c>
      <c r="G52" s="4" t="s">
        <v>369</v>
      </c>
      <c r="J52" s="4" t="s">
        <v>514</v>
      </c>
      <c r="L52" s="4" t="s">
        <v>65</v>
      </c>
      <c r="M52" s="4">
        <v>200</v>
      </c>
    </row>
    <row r="53" spans="6:20" s="4" customFormat="1">
      <c r="F53" s="4" t="s">
        <v>370</v>
      </c>
      <c r="G53" s="4" t="s">
        <v>370</v>
      </c>
      <c r="J53" s="4" t="s">
        <v>68</v>
      </c>
      <c r="L53" s="4" t="s">
        <v>64</v>
      </c>
      <c r="M53" s="4">
        <v>200</v>
      </c>
    </row>
    <row r="54" spans="6:20" s="4" customFormat="1">
      <c r="F54" s="4" t="s">
        <v>371</v>
      </c>
      <c r="G54" s="4" t="s">
        <v>371</v>
      </c>
      <c r="J54" s="4" t="s">
        <v>69</v>
      </c>
      <c r="L54" s="4" t="s">
        <v>63</v>
      </c>
      <c r="M54" s="4">
        <v>200</v>
      </c>
    </row>
    <row r="55" spans="6:20" s="4" customFormat="1">
      <c r="F55" s="4" t="s">
        <v>372</v>
      </c>
      <c r="G55" s="4" t="s">
        <v>372</v>
      </c>
      <c r="J55" s="4" t="s">
        <v>131</v>
      </c>
      <c r="L55" s="4" t="s">
        <v>110</v>
      </c>
      <c r="M55" s="4">
        <v>200</v>
      </c>
    </row>
    <row r="56" spans="6:20" s="4" customFormat="1">
      <c r="F56" s="4" t="s">
        <v>237</v>
      </c>
      <c r="G56" s="4" t="s">
        <v>374</v>
      </c>
      <c r="J56" s="4" t="s">
        <v>368</v>
      </c>
      <c r="L56" s="4" t="s">
        <v>5</v>
      </c>
      <c r="M56" s="4">
        <v>200</v>
      </c>
    </row>
    <row r="57" spans="6:20" s="4" customFormat="1">
      <c r="J57" s="4" t="s">
        <v>335</v>
      </c>
      <c r="L57" s="4" t="s">
        <v>6</v>
      </c>
      <c r="M57" s="4">
        <v>200</v>
      </c>
    </row>
    <row r="58" spans="6:20" s="4" customFormat="1">
      <c r="G58" s="70"/>
      <c r="J58" s="4" t="s">
        <v>70</v>
      </c>
      <c r="L58" s="4" t="s">
        <v>7</v>
      </c>
      <c r="M58" s="4">
        <v>200</v>
      </c>
    </row>
    <row r="59" spans="6:20" s="4" customFormat="1">
      <c r="G59" s="70"/>
      <c r="J59" s="4" t="s">
        <v>71</v>
      </c>
      <c r="L59" s="4" t="s">
        <v>8</v>
      </c>
      <c r="M59" s="4">
        <v>200</v>
      </c>
    </row>
    <row r="60" spans="6:20" s="4" customFormat="1">
      <c r="G60" s="70"/>
      <c r="J60" s="4" t="s">
        <v>72</v>
      </c>
      <c r="L60" s="4" t="s">
        <v>444</v>
      </c>
      <c r="M60" s="4">
        <v>200</v>
      </c>
    </row>
    <row r="61" spans="6:20" s="4" customFormat="1">
      <c r="G61" s="70"/>
      <c r="J61" s="4" t="s">
        <v>73</v>
      </c>
      <c r="L61" s="4" t="s">
        <v>62</v>
      </c>
      <c r="M61" s="4">
        <v>200</v>
      </c>
    </row>
    <row r="62" spans="6:20" s="4" customFormat="1">
      <c r="G62" s="70"/>
      <c r="J62" s="4" t="s">
        <v>74</v>
      </c>
      <c r="L62" s="4" t="s">
        <v>61</v>
      </c>
      <c r="M62" s="4">
        <v>200</v>
      </c>
    </row>
    <row r="63" spans="6:20" s="4" customFormat="1">
      <c r="G63" s="70"/>
      <c r="J63" s="4" t="s">
        <v>75</v>
      </c>
      <c r="L63" s="4" t="s">
        <v>486</v>
      </c>
      <c r="M63" s="4">
        <v>200</v>
      </c>
    </row>
    <row r="64" spans="6:20" s="4" customFormat="1">
      <c r="G64" s="70"/>
      <c r="J64" s="4" t="s">
        <v>76</v>
      </c>
      <c r="L64" s="4" t="s">
        <v>487</v>
      </c>
      <c r="M64" s="4">
        <v>200</v>
      </c>
    </row>
    <row r="65" spans="7:13" s="4" customFormat="1">
      <c r="G65" s="70"/>
      <c r="L65" s="4" t="s">
        <v>445</v>
      </c>
      <c r="M65" s="4">
        <v>200</v>
      </c>
    </row>
    <row r="66" spans="7:13" s="4" customFormat="1">
      <c r="G66" s="70"/>
      <c r="L66" s="4" t="s">
        <v>446</v>
      </c>
      <c r="M66" s="4">
        <v>200</v>
      </c>
    </row>
    <row r="67" spans="7:13" s="4" customFormat="1">
      <c r="G67" s="70"/>
      <c r="L67" s="4" t="s">
        <v>9</v>
      </c>
      <c r="M67" s="4">
        <v>200</v>
      </c>
    </row>
    <row r="68" spans="7:13" s="4" customFormat="1">
      <c r="G68" s="70"/>
      <c r="J68" s="105"/>
      <c r="L68" s="4" t="s">
        <v>10</v>
      </c>
      <c r="M68" s="4">
        <v>200</v>
      </c>
    </row>
    <row r="69" spans="7:13" s="4" customFormat="1">
      <c r="G69" s="70"/>
      <c r="J69" s="105"/>
      <c r="L69" s="4" t="s">
        <v>11</v>
      </c>
      <c r="M69" s="4">
        <v>200</v>
      </c>
    </row>
    <row r="70" spans="7:13" s="4" customFormat="1">
      <c r="G70" s="70"/>
      <c r="J70" s="105"/>
      <c r="L70" s="4" t="s">
        <v>515</v>
      </c>
      <c r="M70" s="4">
        <v>200</v>
      </c>
    </row>
    <row r="71" spans="7:13" s="4" customFormat="1">
      <c r="G71" s="70"/>
      <c r="J71" s="105"/>
    </row>
    <row r="72" spans="7:13" s="4" customFormat="1">
      <c r="G72" s="70"/>
      <c r="J72" s="105"/>
    </row>
    <row r="73" spans="7:13" s="4" customFormat="1">
      <c r="G73" s="70"/>
      <c r="J73" s="105"/>
    </row>
    <row r="74" spans="7:13" s="4" customFormat="1">
      <c r="G74" s="70"/>
      <c r="J74" s="105"/>
    </row>
    <row r="75" spans="7:13" s="4" customFormat="1">
      <c r="G75" s="70"/>
      <c r="J75" s="105"/>
    </row>
    <row r="76" spans="7:13" s="4" customFormat="1">
      <c r="G76" s="70"/>
      <c r="J76" s="105"/>
    </row>
    <row r="77" spans="7:13" s="4" customFormat="1">
      <c r="G77" s="70"/>
      <c r="J77" s="105"/>
    </row>
    <row r="78" spans="7:13" s="4" customFormat="1">
      <c r="G78" s="70"/>
      <c r="J78" s="105"/>
    </row>
    <row r="79" spans="7:13" s="4" customFormat="1">
      <c r="G79" s="70"/>
      <c r="J79" s="105"/>
    </row>
    <row r="80" spans="7:13" s="4" customFormat="1">
      <c r="G80" s="70"/>
      <c r="J80" s="105"/>
    </row>
    <row r="81" spans="1:21" s="4" customFormat="1">
      <c r="G81" s="70"/>
      <c r="J81" s="105"/>
    </row>
    <row r="82" spans="1:21" s="4" customFormat="1">
      <c r="G82" s="70"/>
      <c r="J82" s="105"/>
    </row>
    <row r="83" spans="1:21" s="4" customFormat="1">
      <c r="G83" s="70"/>
      <c r="J83" s="105"/>
    </row>
    <row r="84" spans="1:21" s="4" customFormat="1">
      <c r="G84" s="70"/>
      <c r="J84" s="105"/>
    </row>
    <row r="85" spans="1:21" s="4" customFormat="1">
      <c r="G85" s="70"/>
      <c r="J85" s="105"/>
    </row>
    <row r="86" spans="1:21" s="4" customFormat="1">
      <c r="G86" s="70"/>
      <c r="J86" s="105"/>
    </row>
    <row r="87" spans="1:21" s="4" customFormat="1">
      <c r="G87" s="70"/>
      <c r="J87" s="105"/>
    </row>
    <row r="88" spans="1:21" s="4" customFormat="1">
      <c r="G88" s="70"/>
      <c r="J88" s="105"/>
    </row>
    <row r="89" spans="1:21" s="9" customFormat="1">
      <c r="A89" s="5"/>
      <c r="B89" s="5"/>
      <c r="C89" s="5"/>
      <c r="D89" s="5" t="s">
        <v>397</v>
      </c>
      <c r="E89" s="5"/>
      <c r="F89" s="5" t="s">
        <v>251</v>
      </c>
      <c r="G89" s="69"/>
      <c r="H89" s="5" t="s">
        <v>338</v>
      </c>
      <c r="I89" s="5" t="s">
        <v>193</v>
      </c>
      <c r="J89" s="5"/>
      <c r="K89" s="5"/>
      <c r="L89" s="5" t="s">
        <v>200</v>
      </c>
      <c r="M89" s="5"/>
      <c r="N89" s="5" t="s">
        <v>390</v>
      </c>
      <c r="O89" s="5"/>
      <c r="P89" s="5" t="s">
        <v>306</v>
      </c>
      <c r="Q89" s="5"/>
      <c r="R89" s="5" t="s">
        <v>150</v>
      </c>
      <c r="S89" s="5" t="s">
        <v>240</v>
      </c>
      <c r="T89" s="5" t="s">
        <v>238</v>
      </c>
      <c r="U89" s="9" t="s">
        <v>216</v>
      </c>
    </row>
    <row r="90" spans="1:21" s="39" customFormat="1">
      <c r="B90" s="144"/>
      <c r="C90" s="145"/>
      <c r="D90" s="39">
        <v>1</v>
      </c>
      <c r="F90" s="39">
        <v>1</v>
      </c>
      <c r="G90" s="80"/>
      <c r="H90" s="39">
        <v>1</v>
      </c>
      <c r="I90" s="39">
        <v>1</v>
      </c>
      <c r="J90" s="39" t="str">
        <f>IF(I90&lt;28,CHOOSE(I90,J41,J42,J43,J44,J45,J46,J47,J48,J49,J50,J51,J52,J53,J54,J55,J56,J57,J58,J59,J60,J61,J62,J63,J64,J65,J66,J67),J92)</f>
        <v>不要</v>
      </c>
      <c r="L90" s="39" t="str">
        <f>CHOOSE(M90,$L$41,$L$42,$L$43,$L$44,$L$45,L46,L47,L48,L49,L50,L51,L52,L53,L54,L55,L56,L57,L58,L59,L60,L61,L62,L63,L64,L65,L66,L67,L68,L69,L70)</f>
        <v>ラッピング不要</v>
      </c>
      <c r="M90" s="39">
        <v>1</v>
      </c>
      <c r="N90" s="39">
        <f>CHOOSE(M90,$N$41,$N$42,$N$43,$N$44,$N$45,$N$46,$N$47,$N$48,$N$49,$N$50,$N$51,$N$52,N53,N54,N55,N56,N57,N58,N59,N60,N61,N62,N63,N64,N65,N66,N67,N68,N69,N70)</f>
        <v>0</v>
      </c>
      <c r="P90" s="39">
        <f>CHOOSE(M90,M41,M42,M43,M44,M45,M46,M47,M48,M49,M50,M51,M52,M53,M54,M55,M56,M57,M58,M59,M60,M61,M62,M63,M64,M65,M66,M67,M68,M69,M70)</f>
        <v>0</v>
      </c>
      <c r="R90" s="39">
        <v>1</v>
      </c>
      <c r="T90" s="39">
        <f>IF(R90&gt;1,IF(INPUT!J23&gt;0,INPUT!J23,0),0)</f>
        <v>0</v>
      </c>
    </row>
    <row r="91" spans="1:21" s="39" customFormat="1">
      <c r="B91" s="144"/>
      <c r="C91" s="145"/>
      <c r="D91" s="39" t="str">
        <f>CHOOSE(D90,D41,D42,D43)</f>
        <v>銀行振込（PayPay銀行）</v>
      </c>
      <c r="F91" s="39" t="str">
        <f>CHOOSE(F90,G41,G42,G43,G44,G45,G46,G47,G48,G49,G50,G51,G52,G53,G54,G55,G56,G57,G58,G59,G60,G61,G62,G63,G64,G65,G66,G67,G68,G69)</f>
        <v>のし不要</v>
      </c>
      <c r="G91" s="80"/>
      <c r="H91" s="39" t="str">
        <f>CHOOSE(H90,H41,H42,H43,H44,H45,H46,H47,H48,H49,H50,H51,H52,H53,H54,H55,H56)</f>
        <v>のし不要</v>
      </c>
      <c r="I91" s="39">
        <v>1</v>
      </c>
      <c r="J91" s="39" t="str">
        <f>J90</f>
        <v>不要</v>
      </c>
      <c r="K91" s="146">
        <v>0</v>
      </c>
      <c r="L91" s="39" t="str">
        <f>L90</f>
        <v>ラッピング不要</v>
      </c>
      <c r="R91" s="39" t="str">
        <f>CHOOSE(R90,"",T42,T43,T44,T45,T46,T47,T48,T49,T50)</f>
        <v/>
      </c>
      <c r="S91" s="39">
        <f>CHOOSE(R90,S41,S42,S43,S44,S45,S46,S47,S48,S49,S50)</f>
        <v>0</v>
      </c>
    </row>
    <row r="92" spans="1:21">
      <c r="A92" s="1" t="s">
        <v>393</v>
      </c>
      <c r="B92" s="1">
        <v>2</v>
      </c>
      <c r="I92" s="155" t="s">
        <v>177</v>
      </c>
      <c r="J92" s="155" t="e">
        <f>CHOOSE(I90-27,J68,J69,J70,J71,J72,J73)</f>
        <v>#VALUE!</v>
      </c>
      <c r="L92" s="164" t="s">
        <v>24</v>
      </c>
      <c r="N92" s="164" t="s">
        <v>24</v>
      </c>
      <c r="P92" s="164" t="s">
        <v>25</v>
      </c>
    </row>
    <row r="93" spans="1:21">
      <c r="B93" s="1" t="str">
        <f>CHOOSE(B92,"希望する","希望しない","配信中")</f>
        <v>希望しない</v>
      </c>
    </row>
    <row r="94" spans="1:21" ht="20" customHeight="1">
      <c r="A94" s="41"/>
      <c r="B94" s="17"/>
      <c r="C94" s="17"/>
      <c r="D94" s="17"/>
      <c r="E94" s="16"/>
      <c r="F94" s="15"/>
      <c r="G94" s="71"/>
      <c r="H94" s="15"/>
    </row>
    <row r="98" spans="1:14">
      <c r="I98" s="1" t="s">
        <v>461</v>
      </c>
    </row>
    <row r="99" spans="1:14">
      <c r="I99" s="1" t="s">
        <v>116</v>
      </c>
    </row>
    <row r="100" spans="1:14" s="7" customFormat="1">
      <c r="B100" s="7" t="s">
        <v>101</v>
      </c>
      <c r="C100" s="7" t="s">
        <v>201</v>
      </c>
      <c r="D100" s="7" t="s">
        <v>217</v>
      </c>
      <c r="E100" s="7" t="s">
        <v>218</v>
      </c>
      <c r="F100" s="7" t="s">
        <v>86</v>
      </c>
      <c r="G100" s="72" t="s">
        <v>466</v>
      </c>
      <c r="H100" s="7" t="s">
        <v>479</v>
      </c>
      <c r="J100" s="7" t="s">
        <v>244</v>
      </c>
      <c r="L100" s="7" t="s">
        <v>367</v>
      </c>
      <c r="M100" s="7" t="s">
        <v>388</v>
      </c>
      <c r="N100" s="7" t="s">
        <v>437</v>
      </c>
    </row>
    <row r="101" spans="1:14" s="6" customFormat="1">
      <c r="A101" s="6" t="s">
        <v>505</v>
      </c>
      <c r="B101" s="6">
        <v>1</v>
      </c>
      <c r="C101" s="6" t="str">
        <f>CHOOSE(B101,$C$2,$C$3,$C$4,$C$5,$C$6,$C$7,$C$8,$C$9,$C$10,$C$11,$C$12,$C$13,$C$14,$C$15,$C$16,$C$17,$C$18,$C$19,$C$20,$C$21)</f>
        <v>【セットの種類を選択して下さい】</v>
      </c>
      <c r="D101" s="6">
        <v>1</v>
      </c>
      <c r="E101" s="6" t="str">
        <f>CHOOSE($D$101,B161,B162,B163,B164,B165,B166,B167,B168,B169,B170,B171,B172,B173,B174,B175,B176,B177,B178,B179,B180,B181,B182,B183,B184,B185,B186,B187,B188)</f>
        <v>↑先にセットの種類を選択して下さい。</v>
      </c>
      <c r="F101" s="6">
        <f>CHOOSE($D$101,C161,C162,C163,C164,C165,C166,C167,C168,C169,C170,C171,C172,C173,C174,C175,C176,C177,C178,C179,C180,C181,C182,C183,C184,C185,C186,C187,C188)</f>
        <v>0</v>
      </c>
      <c r="G101" s="73">
        <f>IF(D101&gt;1,IF(INPUT!J28=0,0,INPUT!J28),0)</f>
        <v>0</v>
      </c>
      <c r="H101" s="6" t="b">
        <v>0</v>
      </c>
      <c r="I101" s="6">
        <v>28</v>
      </c>
      <c r="J101" s="6">
        <f>H101*1</f>
        <v>0</v>
      </c>
      <c r="L101" s="6" t="str">
        <f>IF(AND(B101&gt;1,D101&gt;1),IF(G101=0,"●お届け先1",""),"")</f>
        <v/>
      </c>
      <c r="M101" s="6">
        <f>CHOOSE($D$101,D161,D162,D163,D164,D165,D166,D167,D168,D169,D170,D171,D172,D173,D174,D175,D176,D177,D178,D179,D180,D181,D182,D183,D184,D185,D186,D187,D188)</f>
        <v>0</v>
      </c>
      <c r="N101" s="6">
        <f>IF(RIGHT(C101,3)="料込）",0,IF(RIGHT(C101,3)="グ付）",0,G101))</f>
        <v>0</v>
      </c>
    </row>
    <row r="102" spans="1:14" s="6" customFormat="1">
      <c r="A102" s="6" t="s">
        <v>275</v>
      </c>
      <c r="B102" s="6">
        <v>1</v>
      </c>
      <c r="C102" s="6" t="str">
        <f t="shared" ref="C102:C140" si="0">CHOOSE(B102,$C$2,$C$3,$C$4,$C$5,$C$6,$C$7,$C$8,$C$9,$C$10,$C$11,$C$12,$C$13,$C$14,$C$15,$C$16,$C$17,$C$18,$C$19,$C$20,$C$21)</f>
        <v>【セットの種類を選択して下さい】</v>
      </c>
      <c r="D102" s="6">
        <v>1</v>
      </c>
      <c r="E102" s="6" t="str">
        <f>CHOOSE($D$102,B191,B192,B193,B194,B195,B196,B197,B198,B199,B200,B201,B202,B203,B204,B205,B206,B207,B208,B209,B210,B211,B212,B213,B214,B215,B216,B217,B218)</f>
        <v>↑先にセットの種類を選択して下さい。</v>
      </c>
      <c r="F102" s="6">
        <f>CHOOSE($D$102,C191,C192,C193,C194,C195,C196,C197,C198,C199,C200,C201,C202,C203,C204,C205,C206,C207,C208,C209,C210,C211,C212,C213,C214,C215,C216,C217,C218)</f>
        <v>0</v>
      </c>
      <c r="G102" s="73">
        <f>IF(D102&gt;1,IF(INPUT!J34=0,0,INPUT!J34),0)</f>
        <v>0</v>
      </c>
      <c r="H102" s="6" t="b">
        <v>0</v>
      </c>
      <c r="I102" s="6">
        <f>I101+6</f>
        <v>34</v>
      </c>
      <c r="J102" s="6">
        <f>H101+H102</f>
        <v>0</v>
      </c>
      <c r="L102" s="6" t="str">
        <f>IF(AND(B102&gt;1,D102&gt;1),IF(G102=0,"●お届け先2",""),"")</f>
        <v/>
      </c>
      <c r="M102" s="6">
        <f>CHOOSE($D$102,D191,D192,D193,D194,D195,D196,D197,D198,D199,D200,D201,D202,D203,D204,D205,D206,D207,D208,D209,D210,D211,D212,D213,D214,D215,D216,D217,D218)</f>
        <v>0</v>
      </c>
      <c r="N102" s="6">
        <f t="shared" ref="N102:N140" si="1">IF(RIGHT(C102,3)="料込）",0,IF(RIGHT(C102,3)="グ付）",0,G102))</f>
        <v>0</v>
      </c>
    </row>
    <row r="103" spans="1:14" s="6" customFormat="1">
      <c r="A103" s="6" t="s">
        <v>252</v>
      </c>
      <c r="B103" s="6">
        <v>1</v>
      </c>
      <c r="C103" s="6" t="str">
        <f t="shared" si="0"/>
        <v>【セットの種類を選択して下さい】</v>
      </c>
      <c r="D103" s="6">
        <v>1</v>
      </c>
      <c r="E103" s="6" t="str">
        <f>CHOOSE($D$103,B221,B222,B223,B224,B225,B226,B227,B228,B229,B230,B231,B232,B233,B234,B235,B236,B237,B238,B239,B240,B241,B242,B243,B244,B245,B246,B247,B248)</f>
        <v>↑先にセットの種類を選択して下さい。</v>
      </c>
      <c r="F103" s="6">
        <f>CHOOSE($D$103,C221,C222,C223,C224,C225,C226,C227,C228,C229,C230,C231,C232,C233,C234,C235,C236,C237,C238,C239,C240,C241,C242,C243,C244,C245,C246,C247,C248)</f>
        <v>0</v>
      </c>
      <c r="G103" s="73">
        <f>IF(D103&gt;1,IF(INPUT!J40=0,0,INPUT!J40),0)</f>
        <v>0</v>
      </c>
      <c r="H103" s="6" t="b">
        <v>0</v>
      </c>
      <c r="I103" s="6">
        <f t="shared" ref="I103:I140" si="2">I102+6</f>
        <v>40</v>
      </c>
      <c r="J103" s="6">
        <f>J102+H103</f>
        <v>0</v>
      </c>
      <c r="L103" s="6" t="str">
        <f>IF(AND(B103&gt;1,D103&gt;1),IF(G103=0,"●お届け先3",""),"")</f>
        <v/>
      </c>
      <c r="M103" s="6">
        <f>CHOOSE($D$103,D221,D222,D223,D224,D225,D226,D227,D228,D229,D230,D231,D232,D233,D234,D235,D236,D237,D238,D239,D240,D241,D242,D243,D244,D245,D246,D247,D248)</f>
        <v>0</v>
      </c>
      <c r="N103" s="6">
        <f t="shared" si="1"/>
        <v>0</v>
      </c>
    </row>
    <row r="104" spans="1:14" s="6" customFormat="1">
      <c r="A104" s="6" t="s">
        <v>259</v>
      </c>
      <c r="B104" s="6">
        <v>1</v>
      </c>
      <c r="C104" s="6" t="str">
        <f t="shared" si="0"/>
        <v>【セットの種類を選択して下さい】</v>
      </c>
      <c r="D104" s="6">
        <v>1</v>
      </c>
      <c r="E104" s="6" t="str">
        <f>CHOOSE($D$104,B251,B252,B253,B254,B255,B256,B257,B258,B259,B260,B261,B262,B263,B264,B265,B266,B267,B268,B269,B270,B271,B272,B273,B274,B275,B276,B277,B278)</f>
        <v>↑先にセットの種類を選択して下さい。</v>
      </c>
      <c r="F104" s="6">
        <f>CHOOSE($D$104,C251,C252,C253,C254,C255,C256,C257,C258,C259,C260,C261,C262,C263,C264,C265,C266,C267,C268,C269,C270,C271,C272,C273,C274,C275,C276,C277,C278)</f>
        <v>0</v>
      </c>
      <c r="G104" s="73">
        <f>IF(D104&gt;1,IF(INPUT!J46=0,0,INPUT!J46),0)</f>
        <v>0</v>
      </c>
      <c r="H104" s="6" t="b">
        <v>0</v>
      </c>
      <c r="I104" s="6">
        <f t="shared" si="2"/>
        <v>46</v>
      </c>
      <c r="J104" s="6">
        <f t="shared" ref="J104:J140" si="3">J103+H104</f>
        <v>0</v>
      </c>
      <c r="L104" s="6" t="str">
        <f>IF(AND(B104&gt;1,D104&gt;1),IF(G104=0,"●お届け先4",""),"")</f>
        <v/>
      </c>
      <c r="M104" s="6">
        <f>CHOOSE($D$104,D251,D252,D253,D254,D255,D256,D257,D258,D259,D260,D261,D262,D263,D264,D265,D266,D267,D268,D269,D270,D271,D272,D273,D274,D275,D276,D277,D278)</f>
        <v>0</v>
      </c>
      <c r="N104" s="6">
        <f t="shared" si="1"/>
        <v>0</v>
      </c>
    </row>
    <row r="105" spans="1:14" s="6" customFormat="1">
      <c r="A105" s="6" t="s">
        <v>261</v>
      </c>
      <c r="B105" s="6">
        <v>1</v>
      </c>
      <c r="C105" s="6" t="str">
        <f t="shared" si="0"/>
        <v>【セットの種類を選択して下さい】</v>
      </c>
      <c r="D105" s="6">
        <v>1</v>
      </c>
      <c r="E105" s="6" t="str">
        <f>CHOOSE($D$105,B281,B282,B283,B284,B285,B286,B287,B288,B289,B290,B291,B292,B293,B294,B295,B296,B297,B298,B299,B300,B301,B302,B303,B304,B305,B306,B307,B308)</f>
        <v>↑先にセットの種類を選択して下さい。</v>
      </c>
      <c r="F105" s="6">
        <f>CHOOSE($D$105,C281,C282,C283,C284,C285,C286,C287,C288,C289,C290,C291,C292,C293,C294,C295,C296,C297,C298,C299,C300,C301,C302,C303,C304,C305,C306,C307,C308)</f>
        <v>0</v>
      </c>
      <c r="G105" s="73">
        <f>IF(D105&gt;1,IF(INPUT!J52=0,0,INPUT!J52),0)</f>
        <v>0</v>
      </c>
      <c r="H105" s="6" t="b">
        <v>0</v>
      </c>
      <c r="I105" s="6">
        <f t="shared" si="2"/>
        <v>52</v>
      </c>
      <c r="J105" s="6">
        <f t="shared" si="3"/>
        <v>0</v>
      </c>
      <c r="L105" s="6" t="str">
        <f>IF(AND(B105&gt;1,D105&gt;1),IF(G105=0,"●お届け先5",""),"")</f>
        <v/>
      </c>
      <c r="M105" s="6">
        <f>CHOOSE($D$105,D281,D282,D283,D284,D285,D286,D287,D288,D289,D290,D291,D292,D293,D294,D295,D296,D297,D298,D299,D300,D301,D302,D303,D304,D305,D306,D307,D308)</f>
        <v>0</v>
      </c>
      <c r="N105" s="6">
        <f t="shared" si="1"/>
        <v>0</v>
      </c>
    </row>
    <row r="106" spans="1:14" s="6" customFormat="1">
      <c r="A106" s="6" t="s">
        <v>180</v>
      </c>
      <c r="B106" s="6">
        <v>1</v>
      </c>
      <c r="C106" s="6" t="str">
        <f t="shared" si="0"/>
        <v>【セットの種類を選択して下さい】</v>
      </c>
      <c r="D106" s="6">
        <v>1</v>
      </c>
      <c r="E106" s="6" t="str">
        <f>CHOOSE($D$106,B311,B312,B313,B314,B315,B316,B317,B318,B319,B320,B321,B322,B323,B324,B325,B326,B327,B328,B329,B330,B331,B332,B333,B334,B335,B336,B337,B338)</f>
        <v>↑先にセットの種類を選択して下さい。</v>
      </c>
      <c r="F106" s="6">
        <f>CHOOSE($D$106,C311,C312,C313,C314,C315,C316,C317,C318,C319,C320,C321,C322,C323,C324,C325,C326,C327,C328,C329,C330,C331,C332,C333,C334,C335,C336,C337,C338)</f>
        <v>0</v>
      </c>
      <c r="G106" s="73">
        <f>IF(D106&gt;1,IF(INPUT!J58=0,0,INPUT!J58),0)</f>
        <v>0</v>
      </c>
      <c r="H106" s="6" t="b">
        <v>0</v>
      </c>
      <c r="I106" s="6">
        <f t="shared" si="2"/>
        <v>58</v>
      </c>
      <c r="J106" s="6">
        <f t="shared" si="3"/>
        <v>0</v>
      </c>
      <c r="L106" s="6" t="str">
        <f>IF(AND(B106&gt;1,D106&gt;1),IF(G106=0,"●お届け先6",""),"")</f>
        <v/>
      </c>
      <c r="M106" s="6">
        <f>CHOOSE($D$106,D311,D312,D313,D314,D315,D316,D317,D318,D319,D320,D321,D322,D323,D324,D325,D326,D327,D328,D329,D330,D331,D332,D333,D334,D335,D336,D337,D338)</f>
        <v>0</v>
      </c>
      <c r="N106" s="6">
        <f t="shared" si="1"/>
        <v>0</v>
      </c>
    </row>
    <row r="107" spans="1:14" s="6" customFormat="1">
      <c r="A107" s="6" t="s">
        <v>481</v>
      </c>
      <c r="B107" s="6">
        <v>1</v>
      </c>
      <c r="C107" s="6" t="str">
        <f t="shared" si="0"/>
        <v>【セットの種類を選択して下さい】</v>
      </c>
      <c r="D107" s="6">
        <v>1</v>
      </c>
      <c r="E107" s="6" t="str">
        <f>CHOOSE($D$107,B341,B342,B343,B344,B345,B346,B347,B348,B349,B350,B351,B352,B353,B354,B355,B356,B357,B358,B359,B360,B361,B362,B363,B364,B365,B366,B367,B368)</f>
        <v>↑先にセットの種類を選択して下さい。</v>
      </c>
      <c r="F107" s="6">
        <f>CHOOSE($D$107,C341,C342,C343,C344,C345,C346,C347,C348,C349,C350,C351,C352,C353,C354,C355,C356,C357,C358,C359,C360,C361,C362,C363,C364,C365,C366,C367,C368)</f>
        <v>0</v>
      </c>
      <c r="G107" s="73">
        <f>IF(D107&gt;1,IF(INPUT!J64=0,0,INPUT!J64),0)</f>
        <v>0</v>
      </c>
      <c r="H107" s="6" t="b">
        <v>0</v>
      </c>
      <c r="I107" s="6">
        <f t="shared" si="2"/>
        <v>64</v>
      </c>
      <c r="J107" s="6">
        <f t="shared" si="3"/>
        <v>0</v>
      </c>
      <c r="L107" s="6" t="str">
        <f>IF(AND(B107&gt;1,D107&gt;1),IF(G107=0,"●お届け先7",""),"")</f>
        <v/>
      </c>
      <c r="M107" s="6">
        <f>CHOOSE($D$107,D341,D342,D343,D344,D345,D346,D347,D348,D349,D350,D351,D352,D353,D354,D355,D356,D357,D358,D359,D360,D361,D362,D363,D364,D365,D366,D367,D368)</f>
        <v>0</v>
      </c>
      <c r="N107" s="6">
        <f t="shared" si="1"/>
        <v>0</v>
      </c>
    </row>
    <row r="108" spans="1:14" s="6" customFormat="1">
      <c r="A108" s="6" t="s">
        <v>433</v>
      </c>
      <c r="B108" s="6">
        <v>1</v>
      </c>
      <c r="C108" s="6" t="str">
        <f t="shared" si="0"/>
        <v>【セットの種類を選択して下さい】</v>
      </c>
      <c r="D108" s="6">
        <v>1</v>
      </c>
      <c r="E108" s="6" t="str">
        <f>CHOOSE($D$108,B371,B372,B373,B374,B375,B376,B377,B378,B379,B380,B381,B382,B383,B384,B385,B386,B387,B388,B389,B390,B391,B392,B393,B394,B395,B396,B397,B398)</f>
        <v>↑先にセットの種類を選択して下さい。</v>
      </c>
      <c r="F108" s="6">
        <f>CHOOSE($D$108,C371,C372,C373,C374,C375,C376,C377,C378,C379,C380,C381,C382,C383,C384,C385,C386,C387,C388,C389,C390,C391,C392,C393,C394,C395,C396,C397,C398)</f>
        <v>0</v>
      </c>
      <c r="G108" s="73">
        <f>IF(D108&gt;1,IF(INPUT!J70=0,0,INPUT!J70),0)</f>
        <v>0</v>
      </c>
      <c r="H108" s="6" t="b">
        <v>0</v>
      </c>
      <c r="I108" s="6">
        <f t="shared" si="2"/>
        <v>70</v>
      </c>
      <c r="J108" s="6">
        <f t="shared" si="3"/>
        <v>0</v>
      </c>
      <c r="L108" s="6" t="str">
        <f>IF(AND(B108&gt;1,D108&gt;1),IF(G108=0,"●お届け先8",""),"")</f>
        <v/>
      </c>
      <c r="M108" s="6">
        <f>CHOOSE($D$108,D371,D372,D373,D374,D375,D376,D377,D378,D379,D380,D381,D382,D383,D384,D385,D386,D387,D388,D389,D390,D391,D392,D393,D394,D395,D396,D397,D398)</f>
        <v>0</v>
      </c>
      <c r="N108" s="6">
        <f t="shared" si="1"/>
        <v>0</v>
      </c>
    </row>
    <row r="109" spans="1:14" s="6" customFormat="1">
      <c r="A109" s="6" t="s">
        <v>288</v>
      </c>
      <c r="B109" s="6">
        <v>1</v>
      </c>
      <c r="C109" s="6" t="str">
        <f t="shared" si="0"/>
        <v>【セットの種類を選択して下さい】</v>
      </c>
      <c r="D109" s="6">
        <v>1</v>
      </c>
      <c r="E109" s="6" t="str">
        <f>CHOOSE($D$109,B401,B402,B403,B404,B405,B406,B407,B408,B409,B410,B411,B412,B413,B414,B415,B416,B417,B418,B419,B420,B421,B422,B423,B424,B425,B426,B427,B428)</f>
        <v>↑先にセットの種類を選択して下さい。</v>
      </c>
      <c r="F109" s="6">
        <f>CHOOSE($D$109,C401,C402,C403,C404,C405,C406,C407,C408,C409,C410,C411,C412,C413,C414,C415,C416,C417,C418,C419,C420,C421,C422,C423,C424,C425,C426,C427,C428)</f>
        <v>0</v>
      </c>
      <c r="G109" s="73">
        <f>IF(D109&gt;1,IF(INPUT!J76=0,0,INPUT!J76),0)</f>
        <v>0</v>
      </c>
      <c r="H109" s="6" t="b">
        <v>0</v>
      </c>
      <c r="I109" s="6">
        <f t="shared" si="2"/>
        <v>76</v>
      </c>
      <c r="J109" s="6">
        <f t="shared" si="3"/>
        <v>0</v>
      </c>
      <c r="L109" s="6" t="str">
        <f>IF(AND(B109&gt;1,D109&gt;1),IF(G109=0,"●お届け先9",""),"")</f>
        <v/>
      </c>
      <c r="M109" s="6">
        <f>CHOOSE($D$109,D401,D402,D403,D404,D405,D406,D407,D408,D409,D410,D411,D412,D413,D414,D415,D416,D417,D418,D419,D420,D421,D422,D423,D424,D425,D426,D427,D428)</f>
        <v>0</v>
      </c>
      <c r="N109" s="6">
        <f t="shared" si="1"/>
        <v>0</v>
      </c>
    </row>
    <row r="110" spans="1:14" s="6" customFormat="1">
      <c r="A110" s="6" t="s">
        <v>409</v>
      </c>
      <c r="B110" s="6">
        <v>1</v>
      </c>
      <c r="C110" s="6" t="str">
        <f t="shared" si="0"/>
        <v>【セットの種類を選択して下さい】</v>
      </c>
      <c r="D110" s="6">
        <v>1</v>
      </c>
      <c r="E110" s="6" t="str">
        <f>CHOOSE($D$110,B431,B432,B433,B434,B435,B436,B437,B438,B439,B440,B441,B442,B443,B444,B445,B446,B447,B448,B449,B450,B451,B452,B453,B454,B455,B456,B457,B458)</f>
        <v>↑先にセットの種類を選択して下さい。</v>
      </c>
      <c r="F110" s="6">
        <f>CHOOSE($D$110,C431,C432,C433,C434,C435,C436,C437,C438,C439,C440,C441,C442,C443,C444,C445,C446,C447,C448,C449,C450,C451,C452,C453,C454,C455,C456,C457,C458)</f>
        <v>0</v>
      </c>
      <c r="G110" s="73">
        <f>IF(D110&gt;1,IF(INPUT!J82=0,0,INPUT!J82),0)</f>
        <v>0</v>
      </c>
      <c r="H110" s="6" t="b">
        <v>0</v>
      </c>
      <c r="I110" s="6">
        <f t="shared" si="2"/>
        <v>82</v>
      </c>
      <c r="J110" s="6">
        <f t="shared" si="3"/>
        <v>0</v>
      </c>
      <c r="L110" s="6" t="str">
        <f>IF(AND(B110&gt;1,D110&gt;1),IF(G110=0,"●お届け先10",""),"")</f>
        <v/>
      </c>
      <c r="M110" s="6">
        <f>CHOOSE($D$110,D431,D432,D433,D434,D435,D436,D437,D438,D439,D440,D441,D442,D443,D444,D445,D446,D447,D448,D449,D450,D451,D452,D453,D454,D455,D456,D457,D458)</f>
        <v>0</v>
      </c>
      <c r="N110" s="6">
        <f t="shared" si="1"/>
        <v>0</v>
      </c>
    </row>
    <row r="111" spans="1:14" s="6" customFormat="1">
      <c r="A111" s="6" t="s">
        <v>392</v>
      </c>
      <c r="B111" s="6">
        <v>1</v>
      </c>
      <c r="C111" s="6" t="str">
        <f t="shared" si="0"/>
        <v>【セットの種類を選択して下さい】</v>
      </c>
      <c r="D111" s="6">
        <v>1</v>
      </c>
      <c r="E111" s="6" t="str">
        <f>CHOOSE($D$111,B461,B462,B463,B464,B465,B466,B467,B468,B469,B470,B471,B472,B473,B474,B475,B476,B477,B478,B479,B480,B481,B482,B483,B484,B485,B486,B487,B488)</f>
        <v>↑先にセットの種類を選択して下さい。</v>
      </c>
      <c r="F111" s="6">
        <f>CHOOSE($D$111,C461,C462,C463,C464,C465,C466,C467,C468,C469,C470,C471,C472,C473,C474,C475,C476,C477,C478,C479,C480,C481,C482,C483,C484,C485,C486,C487,C488)</f>
        <v>0</v>
      </c>
      <c r="G111" s="73">
        <f>IF(D111&gt;1,IF(INPUT!J88=0,0,INPUT!J88),0)</f>
        <v>0</v>
      </c>
      <c r="H111" s="6" t="b">
        <v>0</v>
      </c>
      <c r="I111" s="6">
        <f t="shared" si="2"/>
        <v>88</v>
      </c>
      <c r="J111" s="6">
        <f t="shared" si="3"/>
        <v>0</v>
      </c>
      <c r="L111" s="6" t="str">
        <f>IF(AND(B111&gt;1,D111&gt;1),IF(G111=0,"●お届け先11",""),"")</f>
        <v/>
      </c>
      <c r="M111" s="6">
        <f>CHOOSE($D$111,D461,D462,D463,D464,D465,D466,D467,D468,D469,D470,D471,D472,D473,D474,D475,D476,D477,D478,D479,D480,D481,D482,D483,D484,D485,D486,D487,D488)</f>
        <v>0</v>
      </c>
      <c r="N111" s="6">
        <f t="shared" si="1"/>
        <v>0</v>
      </c>
    </row>
    <row r="112" spans="1:14" s="6" customFormat="1">
      <c r="A112" s="6" t="s">
        <v>485</v>
      </c>
      <c r="B112" s="6">
        <v>1</v>
      </c>
      <c r="C112" s="6" t="str">
        <f t="shared" si="0"/>
        <v>【セットの種類を選択して下さい】</v>
      </c>
      <c r="D112" s="6">
        <v>1</v>
      </c>
      <c r="E112" s="6" t="str">
        <f>CHOOSE($D$112,B491,B492,B493,B494,B495,B496,B497,B498,B499,B500,B501,B502,B503,B504,B505,B506,B507,B508,B509,B510,B511,B512,B513,B514,B515,B516,B517,B518)</f>
        <v>↑先にセットの種類を選択して下さい。</v>
      </c>
      <c r="F112" s="6">
        <f>CHOOSE($D$112,C491,C492,C493,C494,C495,C496,C497,C498,C499,C500,C501,C502,C503,C504,C505,C506,C507,C508,C509,C510,C511,C512,C513,C514,C515,C516,C517,C518)</f>
        <v>0</v>
      </c>
      <c r="G112" s="73">
        <f>IF(D112&gt;1,IF(INPUT!J94=0,0,INPUT!J94),0)</f>
        <v>0</v>
      </c>
      <c r="H112" s="6" t="b">
        <v>0</v>
      </c>
      <c r="I112" s="6">
        <f t="shared" si="2"/>
        <v>94</v>
      </c>
      <c r="J112" s="6">
        <f t="shared" si="3"/>
        <v>0</v>
      </c>
      <c r="L112" s="6" t="str">
        <f>IF(AND(B112&gt;1,D112&gt;1),IF(G112=0,"●お届け先12",""),"")</f>
        <v/>
      </c>
      <c r="M112" s="6">
        <f>CHOOSE($D$112,D491,D492,D493,D494,D495,D496,D497,D498,D499,D500,D501,D502,D503,D504,D505,D506,D507,D508,D509,D510,D511,D512,D513,D514,D515,D516,D517,D518)</f>
        <v>0</v>
      </c>
      <c r="N112" s="6">
        <f t="shared" si="1"/>
        <v>0</v>
      </c>
    </row>
    <row r="113" spans="1:14" s="6" customFormat="1">
      <c r="A113" s="6" t="s">
        <v>305</v>
      </c>
      <c r="B113" s="6">
        <v>1</v>
      </c>
      <c r="C113" s="6" t="str">
        <f t="shared" si="0"/>
        <v>【セットの種類を選択して下さい】</v>
      </c>
      <c r="D113" s="6">
        <v>1</v>
      </c>
      <c r="E113" s="6" t="str">
        <f>CHOOSE($D$113,B521,B522,B523,B524,B525,B526,B527,B528,B529,B530,B531,B532,B533,B534,B535,B536,B537,B538,B539,B540,B541,B542,B543,B544,B545,B546,B547,B548)</f>
        <v>↑先にセットの種類を選択して下さい。</v>
      </c>
      <c r="F113" s="6">
        <f>CHOOSE($D$113,C521,C522,C523,C524,C525,C526,C527,C528,C529,C530,C531,C532,C533,C534,C535,C536,C537,C538,C539,C540,C541,C542,C543,C544,C545,C546,C547,C548)</f>
        <v>0</v>
      </c>
      <c r="G113" s="73">
        <f>IF(D113&gt;1,IF(INPUT!J100=0,0,INPUT!J100),0)</f>
        <v>0</v>
      </c>
      <c r="H113" s="6" t="b">
        <v>0</v>
      </c>
      <c r="I113" s="6">
        <f t="shared" si="2"/>
        <v>100</v>
      </c>
      <c r="J113" s="6">
        <f t="shared" si="3"/>
        <v>0</v>
      </c>
      <c r="L113" s="6" t="str">
        <f>IF(AND(B113&gt;1,D113&gt;1),IF(G113=0,"●お届け先13",""),"")</f>
        <v/>
      </c>
      <c r="M113" s="6">
        <f>CHOOSE($D$113,D521,D522,D523,D524,D525,D526,D527,D528,D529,D530,D531,D532,D533,D534,D535,D536,D537,D538,D539,D540,D541,D542,D543,D544,D545,D546,D547,D548)</f>
        <v>0</v>
      </c>
      <c r="N113" s="6">
        <f t="shared" si="1"/>
        <v>0</v>
      </c>
    </row>
    <row r="114" spans="1:14" s="6" customFormat="1">
      <c r="A114" s="6" t="s">
        <v>423</v>
      </c>
      <c r="B114" s="6">
        <v>1</v>
      </c>
      <c r="C114" s="6" t="str">
        <f t="shared" si="0"/>
        <v>【セットの種類を選択して下さい】</v>
      </c>
      <c r="D114" s="6">
        <v>1</v>
      </c>
      <c r="E114" s="6" t="str">
        <f>CHOOSE($D$114,B551,B552,B553,B554,B555,B556,B557,B558,B559,B560,B561,B562,B563,B564,B565,B566,B567,B568,B569,B570,B571,B572,B573,B574,B575,B576,B577,B578)</f>
        <v>↑先にセットの種類を選択して下さい。</v>
      </c>
      <c r="F114" s="6">
        <f>CHOOSE($D$114,C551,C552,C553,C554,C555,C556,C557,C558,C559,C560,C561,C562,C563,C564,C565,C566,C567,C568,C569,C570,C571,C572,C573,C574,C575,C576,C577,C578)</f>
        <v>0</v>
      </c>
      <c r="G114" s="73">
        <f>IF(D114&gt;1,IF(INPUT!J106=0,0,INPUT!J106),0)</f>
        <v>0</v>
      </c>
      <c r="H114" s="6" t="b">
        <v>0</v>
      </c>
      <c r="I114" s="6">
        <f t="shared" si="2"/>
        <v>106</v>
      </c>
      <c r="J114" s="6">
        <f t="shared" si="3"/>
        <v>0</v>
      </c>
      <c r="L114" s="6" t="str">
        <f>IF(AND(B114&gt;1,D114&gt;1),IF(G114=0,"●お届け先14",""),"")</f>
        <v/>
      </c>
      <c r="M114" s="6">
        <f>CHOOSE($D$114,D551,D552,D553,D554,D555,D556,D557,D558,D559,D560,D561,D562,D563,D564,D565,D566,D567,D568,D569,D570,D571,D572,D573,D574,D575,D576,D577,D578)</f>
        <v>0</v>
      </c>
      <c r="N114" s="6">
        <f t="shared" si="1"/>
        <v>0</v>
      </c>
    </row>
    <row r="115" spans="1:14" s="6" customFormat="1">
      <c r="A115" s="6" t="s">
        <v>470</v>
      </c>
      <c r="B115" s="6">
        <v>1</v>
      </c>
      <c r="C115" s="6" t="str">
        <f t="shared" si="0"/>
        <v>【セットの種類を選択して下さい】</v>
      </c>
      <c r="D115" s="6">
        <v>1</v>
      </c>
      <c r="E115" s="6" t="str">
        <f>CHOOSE($D$115,B581,B582,B583,B584,B585,B586,B587,B588,B589,B590,B591,B592,B593,B594,B595,B596,B597,B598,B599,B600,B601,B602,B603,B604,B605,B606,B607,B608)</f>
        <v>↑先にセットの種類を選択して下さい。</v>
      </c>
      <c r="F115" s="6">
        <f>CHOOSE($D$115,C581,C582,C583,C584,C585,C586,C587,C588,C589,C590,C591,C592,C593,C594,C595,C596,C597,C598,C599,C600,C601,C602,C603,C604,C605,C606,C607,C608)</f>
        <v>0</v>
      </c>
      <c r="G115" s="73">
        <f>IF(D115&gt;1,IF(INPUT!J112=0,0,INPUT!J112),0)</f>
        <v>0</v>
      </c>
      <c r="H115" s="6" t="b">
        <v>0</v>
      </c>
      <c r="I115" s="6">
        <f t="shared" si="2"/>
        <v>112</v>
      </c>
      <c r="J115" s="6">
        <f t="shared" si="3"/>
        <v>0</v>
      </c>
      <c r="L115" s="6" t="str">
        <f>IF(AND(B115&gt;1,D115&gt;1),IF(G115=0,"●お届け先15",""),"")</f>
        <v/>
      </c>
      <c r="M115" s="6">
        <f>CHOOSE($D$115,D581,D582,D583,D584,D585,D586,D587,D588,D589,D590,D591,D592,D593,D594,D595,D596,D597,D598,D599,D600,D601,D602,D603,D604,D605,D606,D607,D608)</f>
        <v>0</v>
      </c>
      <c r="N115" s="6">
        <f t="shared" si="1"/>
        <v>0</v>
      </c>
    </row>
    <row r="116" spans="1:14" s="6" customFormat="1">
      <c r="A116" s="6" t="s">
        <v>206</v>
      </c>
      <c r="B116" s="6">
        <v>1</v>
      </c>
      <c r="C116" s="6" t="str">
        <f t="shared" si="0"/>
        <v>【セットの種類を選択して下さい】</v>
      </c>
      <c r="D116" s="6">
        <v>1</v>
      </c>
      <c r="E116" s="6" t="str">
        <f>CHOOSE($D$116,B611,B612,B613,B614,B615,B616,B617,B618,B619,B620,B621,B622,B623,B624,B625,B626,B627,B628,B629,B630,B631,B632,B633,B634,B635,B636,B637,B638)</f>
        <v>↑先にセットの種類を選択して下さい。</v>
      </c>
      <c r="F116" s="6">
        <f>CHOOSE($D$116,C611,C612,C613,C614,C615,C616,C617,C618,C619,C620,C621,C622,C623,C624,C625,C626,C627,C628,C629,C630,C631,C632,C633,C634,C635,C636,C637,C638)</f>
        <v>0</v>
      </c>
      <c r="G116" s="73">
        <f>IF(D116&gt;1,IF(INPUT!J118=0,0,INPUT!J118),0)</f>
        <v>0</v>
      </c>
      <c r="H116" s="6" t="b">
        <v>0</v>
      </c>
      <c r="I116" s="6">
        <f t="shared" si="2"/>
        <v>118</v>
      </c>
      <c r="J116" s="6">
        <f t="shared" si="3"/>
        <v>0</v>
      </c>
      <c r="L116" s="6" t="str">
        <f>IF(AND(B116&gt;1,D116&gt;1),IF(G116=0,"●お届け先16",""),"")</f>
        <v/>
      </c>
      <c r="M116" s="6">
        <f>CHOOSE($D$116,D611,D612,D613,D614,D615,D616,D617,D618,D619,D620,D621,D622,D623,D624,D625,D626,D627,D628,D629,D630,D631,D632,D633,D634,D635,D636,D637,D638)</f>
        <v>0</v>
      </c>
      <c r="N116" s="6">
        <f t="shared" si="1"/>
        <v>0</v>
      </c>
    </row>
    <row r="117" spans="1:14" s="6" customFormat="1">
      <c r="A117" s="6" t="s">
        <v>227</v>
      </c>
      <c r="B117" s="6">
        <v>1</v>
      </c>
      <c r="C117" s="6" t="str">
        <f t="shared" si="0"/>
        <v>【セットの種類を選択して下さい】</v>
      </c>
      <c r="D117" s="6">
        <v>1</v>
      </c>
      <c r="E117" s="6" t="str">
        <f>CHOOSE($D$117,B641,B642,B643,B644,B645,B646,B647,B648,B649,B650,B651,B652,B653,B654,B655,B656,B657,B658,B659,B660,B661,B662,B663,B664,B665,B666,B667,B668)</f>
        <v>↑先にセットの種類を選択して下さい。</v>
      </c>
      <c r="F117" s="6">
        <f>CHOOSE($D$117,C641,C642,C643,C644,C645,C646,C647,C648,C649,C650,C651,C652,C653,C654,C655,C656,C657,C658,C659,C660,C661,C662,C663,C664,C665,C666,C667,C668)</f>
        <v>0</v>
      </c>
      <c r="G117" s="73">
        <f>IF(D117&gt;1,IF(INPUT!J124=0,0,INPUT!J124),0)</f>
        <v>0</v>
      </c>
      <c r="H117" s="6" t="b">
        <v>0</v>
      </c>
      <c r="I117" s="6">
        <f t="shared" si="2"/>
        <v>124</v>
      </c>
      <c r="J117" s="6">
        <f t="shared" si="3"/>
        <v>0</v>
      </c>
      <c r="L117" s="6" t="str">
        <f>IF(AND(B117&gt;1,D117&gt;1),IF(G117=0,"●お届け先17",""),"")</f>
        <v/>
      </c>
      <c r="M117" s="6">
        <f>CHOOSE($D$117,D641,D642,D643,D644,D645,D646,D647,D648,D649,D650,D651,D652,D653,D654,D655,D656,D657,D658,D659,D660,D661,D662,D663,D664,D665,D666,D667,D668)</f>
        <v>0</v>
      </c>
      <c r="N117" s="6">
        <f t="shared" si="1"/>
        <v>0</v>
      </c>
    </row>
    <row r="118" spans="1:14" s="6" customFormat="1">
      <c r="A118" s="6" t="s">
        <v>378</v>
      </c>
      <c r="B118" s="6">
        <v>1</v>
      </c>
      <c r="C118" s="6" t="str">
        <f t="shared" si="0"/>
        <v>【セットの種類を選択して下さい】</v>
      </c>
      <c r="D118" s="6">
        <v>1</v>
      </c>
      <c r="E118" s="6" t="str">
        <f>CHOOSE($D$118,B671,B672,B673,B674,B675,B676,B677,B678,B679,B680,B681,B682,B683,B684,B685,B686,B687,B688,B689,B690,B691,B692,B693,B694,B695,B696,B697,B698)</f>
        <v>↑先にセットの種類を選択して下さい。</v>
      </c>
      <c r="F118" s="6">
        <f>CHOOSE($D$118,C671,C672,C673,C674,C675,C676,C677,C678,C679,C680,C681,C682,C683,C684,C685,C686,C687,C688,C689,C690,C691,C692,C693,C694,C695,C696,C697,C698)</f>
        <v>0</v>
      </c>
      <c r="G118" s="73">
        <f>IF(D118&gt;1,IF(INPUT!J130=0,0,INPUT!J130),0)</f>
        <v>0</v>
      </c>
      <c r="H118" s="6" t="b">
        <v>0</v>
      </c>
      <c r="I118" s="6">
        <f t="shared" si="2"/>
        <v>130</v>
      </c>
      <c r="J118" s="6">
        <f t="shared" si="3"/>
        <v>0</v>
      </c>
      <c r="L118" s="6" t="str">
        <f>IF(AND(B118&gt;1,D118&gt;1),IF(G118=0,"●お届け先18",""),"")</f>
        <v/>
      </c>
      <c r="M118" s="6">
        <f>CHOOSE($D$118,D671,D672,D673,D674,D675,D676,D677,D678,D679,D680,D681,D682,D683,D684,D685,D686,D687,D688,D689,D690,D691,D692,D693,D694,D695,D696,D697,D698)</f>
        <v>0</v>
      </c>
      <c r="N118" s="6">
        <f t="shared" si="1"/>
        <v>0</v>
      </c>
    </row>
    <row r="119" spans="1:14" s="6" customFormat="1">
      <c r="A119" s="6" t="s">
        <v>389</v>
      </c>
      <c r="B119" s="6">
        <v>1</v>
      </c>
      <c r="C119" s="6" t="str">
        <f t="shared" si="0"/>
        <v>【セットの種類を選択して下さい】</v>
      </c>
      <c r="D119" s="6">
        <v>1</v>
      </c>
      <c r="E119" s="6" t="str">
        <f>CHOOSE($D$119,B701,B702,B703,B704,B705,B706,B707,B708,B709,B710,B711,B712,B713,B714,B715,B716,B717,B718,B719,B720,B721,B722,B723,B724,B725,B726,B727,B728)</f>
        <v>↑先にセットの種類を選択して下さい。</v>
      </c>
      <c r="F119" s="6">
        <f>CHOOSE($D$119,C701,C702,C703,C704,C705,C706,C707,C708,C709,C710,C711,C712,C713,C714,C715,C716,C717,C718,C719,C720,C721,C722,C723,C724,C725,C726,C727,C728)</f>
        <v>0</v>
      </c>
      <c r="G119" s="73">
        <f>IF(D119&gt;1,IF(INPUT!J136=0,0,INPUT!J136),0)</f>
        <v>0</v>
      </c>
      <c r="H119" s="6" t="b">
        <v>0</v>
      </c>
      <c r="I119" s="6">
        <f t="shared" si="2"/>
        <v>136</v>
      </c>
      <c r="J119" s="6">
        <f t="shared" si="3"/>
        <v>0</v>
      </c>
      <c r="L119" s="6" t="str">
        <f>IF(AND(B119&gt;1,D119&gt;1),IF(G119=0,"●お届け先19",""),"")</f>
        <v/>
      </c>
      <c r="M119" s="6">
        <f>CHOOSE($D$119,D701,D702,D703,D704,D705,D706,D707,D708,D709,D710,D711,D712,D713,D714,D715,D716,D717,D718,D719,D720,D721,D722,D723,D724,D725,D726,D727,D728)</f>
        <v>0</v>
      </c>
      <c r="N119" s="6">
        <f t="shared" si="1"/>
        <v>0</v>
      </c>
    </row>
    <row r="120" spans="1:14" s="6" customFormat="1">
      <c r="A120" s="6" t="s">
        <v>353</v>
      </c>
      <c r="B120" s="6">
        <v>1</v>
      </c>
      <c r="C120" s="6" t="str">
        <f t="shared" si="0"/>
        <v>【セットの種類を選択して下さい】</v>
      </c>
      <c r="D120" s="6">
        <v>1</v>
      </c>
      <c r="E120" s="6" t="str">
        <f>CHOOSE($D$120,B731,B732,B733,B734,B735,B736,B737,B738,B739,B740,B741,B742,B743,B744,B745,B746,B747,B748,B749,B750,B751,B752,B753,B754,B755,B756,B757,B758)</f>
        <v>↑先にセットの種類を選択して下さい。</v>
      </c>
      <c r="F120" s="6">
        <f>CHOOSE($D$120,C731,C732,C733,C734,C735,C736,C737,C738,C739,C740,C741,C742,C743,C744,C745,C746,C747,C748,C749,C750,C751,C752,C753,C754,C755,C756,C757,C758)</f>
        <v>0</v>
      </c>
      <c r="G120" s="73">
        <f>IF(D120&gt;1,IF(INPUT!J142=0,0,INPUT!J142),0)</f>
        <v>0</v>
      </c>
      <c r="H120" s="6" t="b">
        <v>0</v>
      </c>
      <c r="I120" s="6">
        <f t="shared" si="2"/>
        <v>142</v>
      </c>
      <c r="J120" s="6">
        <f t="shared" si="3"/>
        <v>0</v>
      </c>
      <c r="L120" s="6" t="str">
        <f>IF(AND(B120&gt;1,D120&gt;1),IF(G120=0,"●お届け先20",""),"")</f>
        <v/>
      </c>
      <c r="M120" s="6">
        <f>CHOOSE($D$120,D731,D732,D733,D734,D735,D736,D737,D738,D739,D740,D741,D742,D743,D744,D745,D746,D747,D748,D749,D750,D751,D752,D753,D754,D755,D756,D757,D758)</f>
        <v>0</v>
      </c>
      <c r="N120" s="6">
        <f t="shared" si="1"/>
        <v>0</v>
      </c>
    </row>
    <row r="121" spans="1:14" s="6" customFormat="1">
      <c r="A121" s="6" t="s">
        <v>410</v>
      </c>
      <c r="B121" s="6">
        <v>1</v>
      </c>
      <c r="C121" s="6" t="str">
        <f t="shared" si="0"/>
        <v>【セットの種類を選択して下さい】</v>
      </c>
      <c r="D121" s="6">
        <v>1</v>
      </c>
      <c r="E121" s="6" t="str">
        <f>CHOOSE($D$121,B761,B762,B763,B764,B765,B766,B767,B768,B769,B770,B771,B772,B773,B774,B775,B776,B777,B778,B779,B780,B781,B782,B783,B784,B785,B786,B787,B788)</f>
        <v>↑先にセットの種類を選択して下さい。</v>
      </c>
      <c r="F121" s="6">
        <f>CHOOSE($D$121,C761,C762,C763,C764,C765,C766,C767,C768,C769,C770,C771,C772,C773,C774,C775,C776,C777,C778,C779,C780,C781,C782,C783,C784,C785,C786,C787,C788)</f>
        <v>0</v>
      </c>
      <c r="G121" s="73">
        <f>IF(D121&gt;1,IF(INPUT!J148=0,0,INPUT!J148),0)</f>
        <v>0</v>
      </c>
      <c r="H121" s="6" t="b">
        <v>0</v>
      </c>
      <c r="I121" s="6">
        <f t="shared" si="2"/>
        <v>148</v>
      </c>
      <c r="J121" s="6">
        <f t="shared" si="3"/>
        <v>0</v>
      </c>
      <c r="L121" s="6" t="str">
        <f>IF(AND(B121&gt;1,D121&gt;1),IF(G121=0,"●お届け先21",""),"")</f>
        <v/>
      </c>
      <c r="M121" s="6">
        <f>CHOOSE($D$121,D761,D762,D763,D764,D765,D766,D767,D768,D769,D770,D771,D772,D773,D774,D775,D776,D777,D778,D779,D780,D781,D782,D783,D784,D785,D786,D787,D788)</f>
        <v>0</v>
      </c>
      <c r="N121" s="6">
        <f t="shared" si="1"/>
        <v>0</v>
      </c>
    </row>
    <row r="122" spans="1:14" s="6" customFormat="1">
      <c r="A122" s="6" t="s">
        <v>169</v>
      </c>
      <c r="B122" s="6">
        <v>1</v>
      </c>
      <c r="C122" s="6" t="str">
        <f t="shared" si="0"/>
        <v>【セットの種類を選択して下さい】</v>
      </c>
      <c r="D122" s="6">
        <v>1</v>
      </c>
      <c r="E122" s="6" t="str">
        <f>CHOOSE($D$122,B791,B792,B793,B794,B795,B796,B797,B798,B799,B800,B801,B802,B803,B804,B805,B806,B807,B808,B809,B810,B811,B812,B813,B814,B815,B816,B817,B818)</f>
        <v>↑先にセットの種類を選択して下さい。</v>
      </c>
      <c r="F122" s="6">
        <f>CHOOSE($D$122,C791,C792,C793,C794,C795,C796,C797,C798,C799,C800,C801,C802,C803,C804,C805,C806,C807,C808,C809,C810,C811,C812,C813,C814,C815,C816,C817,C818)</f>
        <v>0</v>
      </c>
      <c r="G122" s="73">
        <f>IF(D122&gt;1,IF(INPUT!J154=0,0,INPUT!J154),0)</f>
        <v>0</v>
      </c>
      <c r="H122" s="6" t="b">
        <v>0</v>
      </c>
      <c r="I122" s="6">
        <f t="shared" si="2"/>
        <v>154</v>
      </c>
      <c r="J122" s="6">
        <f t="shared" si="3"/>
        <v>0</v>
      </c>
      <c r="L122" s="6" t="str">
        <f>IF(AND(B122&gt;1,D122&gt;1),IF(G122=0,"●お届け先22",""),"")</f>
        <v/>
      </c>
      <c r="M122" s="6">
        <f>CHOOSE($D$122,D791,D792,D793,D794,D795,D796,D797,D798,D799,D800,D801,D802,D803,D804,D805,D806,D807,D808,D809,D810,D811,D812,D813,D814,D815,D816,D817,D818)</f>
        <v>0</v>
      </c>
      <c r="N122" s="6">
        <f t="shared" si="1"/>
        <v>0</v>
      </c>
    </row>
    <row r="123" spans="1:14" s="6" customFormat="1">
      <c r="A123" s="6" t="s">
        <v>243</v>
      </c>
      <c r="B123" s="6">
        <v>1</v>
      </c>
      <c r="C123" s="6" t="str">
        <f t="shared" si="0"/>
        <v>【セットの種類を選択して下さい】</v>
      </c>
      <c r="D123" s="6">
        <v>1</v>
      </c>
      <c r="E123" s="6" t="str">
        <f>CHOOSE($D$123,B821,B822,B823,B824,B825,B826,B827,B828,B829,B830,B831,B832,B833,B834,B835,B836,B837,B838,B839,B840,B841,B842,B843,B844,B845,B846,B847,B848)</f>
        <v>↑先にセットの種類を選択して下さい。</v>
      </c>
      <c r="F123" s="6">
        <f>CHOOSE($D$123,C821,C822,C823,C824,C825,C826,C827,C828,C829,C830,C831,C832,C833,C834,C835,C836,C837,C838,C839,C840,C841,C842,C843,C844,C845,C846,C847,C848)</f>
        <v>0</v>
      </c>
      <c r="G123" s="73">
        <f>IF(D123&gt;1,IF(INPUT!J160=0,0,INPUT!J160),0)</f>
        <v>0</v>
      </c>
      <c r="H123" s="6" t="b">
        <v>0</v>
      </c>
      <c r="I123" s="6">
        <f t="shared" si="2"/>
        <v>160</v>
      </c>
      <c r="J123" s="6">
        <f t="shared" si="3"/>
        <v>0</v>
      </c>
      <c r="L123" s="6" t="str">
        <f>IF(AND(B123&gt;1,D123&gt;1),IF(G123=0,"●お届け先23",""),"")</f>
        <v/>
      </c>
      <c r="M123" s="6">
        <f>CHOOSE($D$123,D821,D822,D823,D824,D825,D826,D827,D828,D829,D830,D831,D832,D833,D834,D835,D836,D837,D838,D839,D840,D841,D842,D843,D844,D845,D846,D847,D848)</f>
        <v>0</v>
      </c>
      <c r="N123" s="6">
        <f t="shared" si="1"/>
        <v>0</v>
      </c>
    </row>
    <row r="124" spans="1:14" s="6" customFormat="1">
      <c r="A124" s="6" t="s">
        <v>442</v>
      </c>
      <c r="B124" s="6">
        <v>1</v>
      </c>
      <c r="C124" s="6" t="str">
        <f t="shared" si="0"/>
        <v>【セットの種類を選択して下さい】</v>
      </c>
      <c r="D124" s="6">
        <v>1</v>
      </c>
      <c r="E124" s="6" t="str">
        <f>CHOOSE($D$124,B851,B852,B853,B854,B855,B856,B857,B858,B859,B860,B861,B862,B863,B864,B865,B866,B867,B868,B869,B870,B871,B872,B873,B874,B875,B876,B877,B878)</f>
        <v>↑先にセットの種類を選択して下さい。</v>
      </c>
      <c r="F124" s="6">
        <f>CHOOSE($D$124,C851,C852,C853,C854,C855,C856,C857,C858,C859,C860,C861,C862,C863,C864,C865,C866,C867,C868,C869,C870,C871,C872,C873,C874,C875,C876,C877,C878)</f>
        <v>0</v>
      </c>
      <c r="G124" s="73">
        <f>IF(D124&gt;1,IF(INPUT!J166=0,0,INPUT!J166),0)</f>
        <v>0</v>
      </c>
      <c r="H124" s="6" t="b">
        <v>0</v>
      </c>
      <c r="I124" s="6">
        <f t="shared" si="2"/>
        <v>166</v>
      </c>
      <c r="J124" s="6">
        <f t="shared" si="3"/>
        <v>0</v>
      </c>
      <c r="L124" s="6" t="str">
        <f>IF(AND(B124&gt;1,D124&gt;1),IF(G124=0,"●お届け先24",""),"")</f>
        <v/>
      </c>
      <c r="M124" s="6">
        <f>CHOOSE($D$124,D851,D852,D853,D854,D855,D856,D857,D858,D859,D860,D861,D862,D863,D864,D865,D866,D867,D868,D869,D870,D871,D872,D873,D874,D875,D876,D877,D878)</f>
        <v>0</v>
      </c>
      <c r="N124" s="6">
        <f t="shared" si="1"/>
        <v>0</v>
      </c>
    </row>
    <row r="125" spans="1:14" s="6" customFormat="1">
      <c r="A125" s="6" t="s">
        <v>174</v>
      </c>
      <c r="B125" s="6">
        <v>1</v>
      </c>
      <c r="C125" s="6" t="str">
        <f t="shared" si="0"/>
        <v>【セットの種類を選択して下さい】</v>
      </c>
      <c r="D125" s="6">
        <v>1</v>
      </c>
      <c r="E125" s="6" t="str">
        <f>CHOOSE($D$125,B881,B882,B883,B884,B885,B886,B887,B888,B889,B890,B891,B892,B893,B894,B895,B896,B897,B898,B899,B900,B901,B902,B903,B904,B905,B906,B907,B908)</f>
        <v>↑先にセットの種類を選択して下さい。</v>
      </c>
      <c r="F125" s="6">
        <f>CHOOSE($D$125,C881,C882,C883,C884,C885,C886,C887,C888,C889,C890,C891,C892,C893,C894,C895,C896,C897,C898,C899,C900,C901,C902,C903,C904,C905,C906,C907,C908)</f>
        <v>0</v>
      </c>
      <c r="G125" s="73">
        <f>IF(D125&gt;1,IF(INPUT!J172=0,0,INPUT!J172),0)</f>
        <v>0</v>
      </c>
      <c r="H125" s="6" t="b">
        <v>0</v>
      </c>
      <c r="I125" s="6">
        <f t="shared" si="2"/>
        <v>172</v>
      </c>
      <c r="J125" s="6">
        <f t="shared" si="3"/>
        <v>0</v>
      </c>
      <c r="L125" s="6" t="str">
        <f>IF(AND(B125&gt;1,D125&gt;1),IF(G125=0,"●お届け先25",""),"")</f>
        <v/>
      </c>
      <c r="M125" s="6">
        <f>CHOOSE($D$125,D881,D882,D883,D884,D885,D886,D887,D888,D889,D890,D891,D892,D893,D894,D895,D896,D897,D898,D899,D900,D901,D902,D903,D904,D905,D906,D907,D908)</f>
        <v>0</v>
      </c>
      <c r="N125" s="6">
        <f t="shared" si="1"/>
        <v>0</v>
      </c>
    </row>
    <row r="126" spans="1:14" s="6" customFormat="1">
      <c r="A126" s="6" t="s">
        <v>242</v>
      </c>
      <c r="B126" s="6">
        <v>1</v>
      </c>
      <c r="C126" s="6" t="str">
        <f t="shared" si="0"/>
        <v>【セットの種類を選択して下さい】</v>
      </c>
      <c r="D126" s="6">
        <v>1</v>
      </c>
      <c r="E126" s="6" t="str">
        <f>CHOOSE($D$126,B911,B912,B913,B914,B915,B916,B917,B918,B919,B920,B921,B922,B923,B924,B925,B926,B927,B928,B929,B930,B931,B932,B933,B934,B935,B936,B937,B938)</f>
        <v>↑先にセットの種類を選択して下さい。</v>
      </c>
      <c r="F126" s="6">
        <f>CHOOSE($D$126,C911,C912,C913,C914,C915,C916,C917,C918,C919,C920,C921,C922,C923,C924,C925,C926,C927,C928,C929,C930,C931,C932,C933,C934,C935,C936,C937,C938)</f>
        <v>0</v>
      </c>
      <c r="G126" s="73">
        <f>IF(D126&gt;1,IF(INPUT!J178=0,0,INPUT!J178),0)</f>
        <v>0</v>
      </c>
      <c r="H126" s="6" t="b">
        <v>0</v>
      </c>
      <c r="I126" s="6">
        <f t="shared" si="2"/>
        <v>178</v>
      </c>
      <c r="J126" s="6">
        <f t="shared" si="3"/>
        <v>0</v>
      </c>
      <c r="L126" s="6" t="str">
        <f>IF(AND(B126&gt;1,D126&gt;1),IF(G126=0,"●お届け先26",""),"")</f>
        <v/>
      </c>
      <c r="M126" s="6">
        <f>CHOOSE($D$126,D911,D912,D913,D914,D915,D916,D917,D918,D919,D920,D921,D922,D923,D924,D925,D926,D927,D928,D929,D930,D931,D932,D933,D934,D935,D936,D937,D938)</f>
        <v>0</v>
      </c>
      <c r="N126" s="6">
        <f t="shared" si="1"/>
        <v>0</v>
      </c>
    </row>
    <row r="127" spans="1:14" s="6" customFormat="1">
      <c r="A127" s="6" t="s">
        <v>167</v>
      </c>
      <c r="B127" s="6">
        <v>1</v>
      </c>
      <c r="C127" s="6" t="str">
        <f t="shared" si="0"/>
        <v>【セットの種類を選択して下さい】</v>
      </c>
      <c r="D127" s="6">
        <v>1</v>
      </c>
      <c r="E127" s="6" t="str">
        <f>CHOOSE($D$127,B941,B942,B943,B944,B945,B946,B947,B948,B949,B950,B951,B952,B953,B954,B955,B956,B957,B958,B959,B960,B961,B962,B963,B964,B965,B966,B967,B968)</f>
        <v>↑先にセットの種類を選択して下さい。</v>
      </c>
      <c r="F127" s="6">
        <f>CHOOSE($D$127,C941,C942,C943,C944,C945,C946,C947,C948,C949,C950,C951,C952,C953,C954,C955,C956,C957,C958,C959,C960,C961,C962,C963,C964,C965,C966,C967,C968)</f>
        <v>0</v>
      </c>
      <c r="G127" s="73">
        <f>IF(D127&gt;1,IF(INPUT!J184=0,0,INPUT!J184),0)</f>
        <v>0</v>
      </c>
      <c r="H127" s="6" t="b">
        <v>0</v>
      </c>
      <c r="I127" s="6">
        <f t="shared" si="2"/>
        <v>184</v>
      </c>
      <c r="J127" s="6">
        <f t="shared" si="3"/>
        <v>0</v>
      </c>
      <c r="L127" s="6" t="str">
        <f>IF(AND(B127&gt;1,D127&gt;1),IF(G127=0,"●お届け先27",""),"")</f>
        <v/>
      </c>
      <c r="M127" s="6">
        <f>CHOOSE($D$127,D941,D942,D943,D944,D945,D946,D947,D948,D949,D950,D951,D952,D953,D954,D955,D956,D957,D958,D959,D960,D961,D962,D963,D964,D965,D966,D967,D968)</f>
        <v>0</v>
      </c>
      <c r="N127" s="6">
        <f t="shared" si="1"/>
        <v>0</v>
      </c>
    </row>
    <row r="128" spans="1:14" s="6" customFormat="1">
      <c r="A128" s="6" t="s">
        <v>137</v>
      </c>
      <c r="B128" s="6">
        <v>1</v>
      </c>
      <c r="C128" s="6" t="str">
        <f t="shared" si="0"/>
        <v>【セットの種類を選択して下さい】</v>
      </c>
      <c r="D128" s="6">
        <v>1</v>
      </c>
      <c r="E128" s="6" t="str">
        <f>CHOOSE($D$128,B971,B972,B973,B974,B975,B976,B977,B978,B979,B980,B981,B982,B983,B984,B985,B986,B987,B988,B989,B990,B991,B992,B993,B994,B995,B996,B997,B998)</f>
        <v>↑先にセットの種類を選択して下さい。</v>
      </c>
      <c r="F128" s="6">
        <f>CHOOSE($D$128,C971,C972,C973,C974,C975,C976,C977,C978,C979,C980,C981,C982,C983,C984,C985,C986,C987,C988,C989,C990,C991,C992,C993,C994,C995,C996,C997,C998)</f>
        <v>0</v>
      </c>
      <c r="G128" s="73">
        <f>IF(D128&gt;1,IF(INPUT!J190=0,0,INPUT!J190),0)</f>
        <v>0</v>
      </c>
      <c r="H128" s="6" t="b">
        <v>0</v>
      </c>
      <c r="I128" s="6">
        <f t="shared" si="2"/>
        <v>190</v>
      </c>
      <c r="J128" s="6">
        <f t="shared" si="3"/>
        <v>0</v>
      </c>
      <c r="L128" s="6" t="str">
        <f>IF(AND(B128&gt;1,D128&gt;1),IF(G128=0,"●お届け先28",""),"")</f>
        <v/>
      </c>
      <c r="M128" s="6">
        <f>CHOOSE($D$128,D971,D972,D973,D974,D975,D976,D977,D978,D979,D980,D981,D982,D983,D984,D985,D986,D987,D988,D989,D990,D991,D992,D993,D994,D995,D996,D997,D998)</f>
        <v>0</v>
      </c>
      <c r="N128" s="6">
        <f t="shared" si="1"/>
        <v>0</v>
      </c>
    </row>
    <row r="129" spans="1:14" s="6" customFormat="1">
      <c r="A129" s="6" t="s">
        <v>415</v>
      </c>
      <c r="B129" s="6">
        <v>1</v>
      </c>
      <c r="C129" s="6" t="str">
        <f t="shared" si="0"/>
        <v>【セットの種類を選択して下さい】</v>
      </c>
      <c r="D129" s="6">
        <v>1</v>
      </c>
      <c r="E129" s="6" t="str">
        <f>CHOOSE($D$129,B1001,B1002,B1003,B1004,B1005,B1006,B1007,B1008,B1009,B1010,B1011,B1012,B1013,B1014,B1015,B1016,B1017,B1018,B1019,B1020,B1021,B1022,B1023,B1024,B1025,B1026,B1027,B1028)</f>
        <v>↑先にセットの種類を選択して下さい。</v>
      </c>
      <c r="F129" s="6">
        <f>CHOOSE($D$129,C1001,C1002,C1003,C1004,C1005,C1006,C1007,C1008,C1009,C1010,C1011,C1012,C1013,C1014,C1015,C1016,C1017,C1018,C1019,C1020,C1021,C1022,C1023,C1024,C1025,C1026,C1027,C1028)</f>
        <v>0</v>
      </c>
      <c r="G129" s="73">
        <f>IF(D129&gt;1,IF(INPUT!J196=0,0,INPUT!J196),0)</f>
        <v>0</v>
      </c>
      <c r="H129" s="6" t="b">
        <v>0</v>
      </c>
      <c r="I129" s="6">
        <f t="shared" si="2"/>
        <v>196</v>
      </c>
      <c r="J129" s="6">
        <f t="shared" si="3"/>
        <v>0</v>
      </c>
      <c r="L129" s="6" t="str">
        <f>IF(AND(B129&gt;1,D129&gt;1),IF(G129=0,"●お届け先29",""),"")</f>
        <v/>
      </c>
      <c r="M129" s="6">
        <f>CHOOSE($D$129,D1001,D1002,D1003,D1004,D1005,D1006,D1007,D1008,D1009,D1010,D1011,D1012,D1013,D1014,D1015,D1016,D1017,D1018,D1019,D1020,D1021,D1022,D1023,D1024,D1025,D1026,D1027,D1028)</f>
        <v>0</v>
      </c>
      <c r="N129" s="6">
        <f t="shared" si="1"/>
        <v>0</v>
      </c>
    </row>
    <row r="130" spans="1:14" s="6" customFormat="1">
      <c r="A130" s="6" t="s">
        <v>337</v>
      </c>
      <c r="B130" s="6">
        <v>1</v>
      </c>
      <c r="C130" s="6" t="str">
        <f t="shared" si="0"/>
        <v>【セットの種類を選択して下さい】</v>
      </c>
      <c r="D130" s="6">
        <v>1</v>
      </c>
      <c r="E130" s="6" t="str">
        <f>CHOOSE($D$130,B1031,B1032,B1033,B1034,B1035,B1036,B1037,B1038,B1039,B1040,B1041,B1042,B1043,B1044,B1045,B1046,B1047,B1048,B1049,B1050,B1051,B1052,B1053,B1054,B1055,B1056,B1057,B1058)</f>
        <v>↑先にセットの種類を選択して下さい。</v>
      </c>
      <c r="F130" s="6">
        <f>CHOOSE($D$130,C1031,C1032,C1033,C1034,C1035,C1036,C1037,C1038,C1039,C1040,C1041,C1042,C1043,C1044,C1045,C1046,C1047,C1048,C1049,C1050,C1051,C1052,C1053,C1054,C1055,C1056,C1057,C1058)</f>
        <v>0</v>
      </c>
      <c r="G130" s="73">
        <f>IF(D130&gt;1,IF(INPUT!J202=0,0,INPUT!J202),0)</f>
        <v>0</v>
      </c>
      <c r="H130" s="6" t="b">
        <v>0</v>
      </c>
      <c r="I130" s="6">
        <f t="shared" si="2"/>
        <v>202</v>
      </c>
      <c r="J130" s="6">
        <f t="shared" si="3"/>
        <v>0</v>
      </c>
      <c r="L130" s="6" t="str">
        <f>IF(AND(B130&gt;1,D130&gt;1),IF(G130=0,"●お届け先30",""),"")</f>
        <v/>
      </c>
      <c r="M130" s="6">
        <f>CHOOSE($D$130,D1031,D1032,D1033,D1034,D1035,D1036,D1037,D1038,D1039,D1040,D1041,D1042,D1043,D1044,D1045,D1046,D1047,D1048,D1049,D1050,D1051,D1052,D1053,D1054,D1055,D1056,D1057,D1058)</f>
        <v>0</v>
      </c>
      <c r="N130" s="6">
        <f t="shared" si="1"/>
        <v>0</v>
      </c>
    </row>
    <row r="131" spans="1:14" s="6" customFormat="1">
      <c r="A131" s="6" t="s">
        <v>152</v>
      </c>
      <c r="B131" s="6">
        <v>1</v>
      </c>
      <c r="C131" s="6" t="str">
        <f t="shared" si="0"/>
        <v>【セットの種類を選択して下さい】</v>
      </c>
      <c r="D131" s="6">
        <v>1</v>
      </c>
      <c r="E131" s="6" t="str">
        <f>CHOOSE($D$131,B1061,B1062,B1063,B1064,B1065,B1066,B1067,B1068,B1069,B1070,B1071,B1072,B1073,B1074,B1075,B1076,B1077,B1078,B1079,B1080,B1081,B1082,B1083,B1084,B1085,B1086,B1087,B1088)</f>
        <v>↑先にセットの種類を選択して下さい。</v>
      </c>
      <c r="F131" s="6">
        <f>CHOOSE($D$131,C1061,C1062,C1063,C1064,C1065,C1066,C1067,C1068,C1069,C1070,C1071,C1072,C1073,C1074,C1075,C1076,C1077,C1078,C1079,C1080,C1081,C1082,C1083,C1084,C1085,C1086,C1087,C1088)</f>
        <v>0</v>
      </c>
      <c r="G131" s="73">
        <f>IF(D131&gt;1,IF(INPUT!J208=0,0,INPUT!J208),0)</f>
        <v>0</v>
      </c>
      <c r="H131" s="6" t="b">
        <v>0</v>
      </c>
      <c r="I131" s="6">
        <f t="shared" si="2"/>
        <v>208</v>
      </c>
      <c r="J131" s="6">
        <f t="shared" si="3"/>
        <v>0</v>
      </c>
      <c r="L131" s="6" t="str">
        <f>IF(AND(B131&gt;1,D131&gt;1),IF(G131=0,"●お届け先31",""),"")</f>
        <v/>
      </c>
      <c r="M131" s="6">
        <f>CHOOSE($D$131,D1061,D1062,D1063,D1064,D1065,D1066,D1067,D1068,D1069,D1070,D1071,D1072,D1073,D1074,D1075,D1076,D1077,D1078,D1079,D1080,D1081,D1082,D1083,D1084,D1085,D1086,D1087,D1088)</f>
        <v>0</v>
      </c>
      <c r="N131" s="6">
        <f t="shared" si="1"/>
        <v>0</v>
      </c>
    </row>
    <row r="132" spans="1:14" s="6" customFormat="1">
      <c r="A132" s="6" t="s">
        <v>391</v>
      </c>
      <c r="B132" s="6">
        <v>1</v>
      </c>
      <c r="C132" s="6" t="str">
        <f t="shared" si="0"/>
        <v>【セットの種類を選択して下さい】</v>
      </c>
      <c r="D132" s="6">
        <v>1</v>
      </c>
      <c r="E132" s="6" t="str">
        <f>CHOOSE($D$132,B1091,B1092,B1093,B1094,B1095,B1096,B1097,B1098,B1099,B1100,B1101,B1102,B1103,B1104,B1105,B1106,B1107,B1108,B1109,B1110,B1111,B1112,B1113,B1114,B1115,B1116,B1117,B1118)</f>
        <v>↑先にセットの種類を選択して下さい。</v>
      </c>
      <c r="F132" s="6">
        <f>CHOOSE($D$132,C1091,C1092,C1093,C1094,C1095,C1096,C1097,C1098,C1099,C1100,C1101,C1102,C1103,C1104,C1105,C1106,C1107,C1108,C1109,C1110,C1111,C1112,C1113,C1114,C1115,C1116,C1117,C1118)</f>
        <v>0</v>
      </c>
      <c r="G132" s="73">
        <f>IF(D132&gt;1,IF(INPUT!J214=0,0,INPUT!J214),0)</f>
        <v>0</v>
      </c>
      <c r="H132" s="6" t="b">
        <v>0</v>
      </c>
      <c r="I132" s="6">
        <f t="shared" si="2"/>
        <v>214</v>
      </c>
      <c r="J132" s="6">
        <f t="shared" si="3"/>
        <v>0</v>
      </c>
      <c r="L132" s="6" t="str">
        <f>IF(AND(B132&gt;1,D132&gt;1),IF(G132=0,"●お届け先32",""),"")</f>
        <v/>
      </c>
      <c r="M132" s="6">
        <f>CHOOSE($D$132,D1091,D1092,D1093,D1094,D1095,D1096,D1097,D1098,D1099,D1100,D1101,D1102,D1103,D1104,D1105,D1106,D1107,D1108,D1109,D1110,D1111,D1112,D1113,D1114,D1115,D1116,D1117,D1118)</f>
        <v>0</v>
      </c>
      <c r="N132" s="6">
        <f t="shared" si="1"/>
        <v>0</v>
      </c>
    </row>
    <row r="133" spans="1:14" s="6" customFormat="1">
      <c r="A133" s="6" t="s">
        <v>97</v>
      </c>
      <c r="B133" s="6">
        <v>1</v>
      </c>
      <c r="C133" s="6" t="str">
        <f t="shared" si="0"/>
        <v>【セットの種類を選択して下さい】</v>
      </c>
      <c r="D133" s="6">
        <v>1</v>
      </c>
      <c r="E133" s="6" t="str">
        <f>CHOOSE($D$133,B1121,B1122,B1123,B1124,B1125,B1126,B1127,B1128,B1129,B1130,B1131,B1132,B1133,B1134,B1135,B1136,B1137,B1138,B1139,B1140,B1141,B1142,B1143,B1144,B1145,B1146,B1147,B1148)</f>
        <v>↑先にセットの種類を選択して下さい。</v>
      </c>
      <c r="F133" s="6">
        <f>CHOOSE($D$133,C1121,C1122,C1123,C1124,C1125,C1126,C1127,C1128,C1129,C1130,C1131,C1132,C1133,C1134,C1135,C1136,C1137,C1138,C1139,C1140,C1141,C1142,C1143,C1144,C1145,C1146,C1147,C1148)</f>
        <v>0</v>
      </c>
      <c r="G133" s="73">
        <f>IF(D133&gt;1,IF(INPUT!J220=0,0,INPUT!J220),0)</f>
        <v>0</v>
      </c>
      <c r="H133" s="6" t="b">
        <v>0</v>
      </c>
      <c r="I133" s="6">
        <f t="shared" si="2"/>
        <v>220</v>
      </c>
      <c r="J133" s="6">
        <f t="shared" si="3"/>
        <v>0</v>
      </c>
      <c r="L133" s="6" t="str">
        <f>IF(AND(B133&gt;1,D133&gt;1),IF(G133=0,"●お届け先33",""),"")</f>
        <v/>
      </c>
      <c r="M133" s="6">
        <f>CHOOSE($D$133,D1121,D1122,D1123,D1124,D1125,D1126,D1127,D1128,D1129,D1130,D1131,D1132,D1133,D1134,D1135,D1136,D1137,D1138,D1139,D1140,D1141,D1142,D1143,D1144,D1145,D1146,D1147,D1148)</f>
        <v>0</v>
      </c>
      <c r="N133" s="6">
        <f t="shared" si="1"/>
        <v>0</v>
      </c>
    </row>
    <row r="134" spans="1:14" s="6" customFormat="1">
      <c r="A134" s="6" t="s">
        <v>266</v>
      </c>
      <c r="B134" s="6">
        <v>1</v>
      </c>
      <c r="C134" s="6" t="str">
        <f t="shared" si="0"/>
        <v>【セットの種類を選択して下さい】</v>
      </c>
      <c r="D134" s="6">
        <v>1</v>
      </c>
      <c r="E134" s="6" t="str">
        <f>CHOOSE($D$134,B1151,B1152,B1153,B1154,B1155,B1156,B1157,B1158,B1159,B1160,B1161,B1162,B1163,B1164,B1165,B1166,B1167,B1168,B1169,B1170,B1171,B1172,B1173,B1174,B1175,B1176,B1177,B1178)</f>
        <v>↑先にセットの種類を選択して下さい。</v>
      </c>
      <c r="F134" s="6">
        <f>CHOOSE($D$134,C1151,C1152,C1153,C1154,C1155,C1156,C1157,C1158,C1159,C1160,C1161,C1162,C1163,C1164,C1165,C1166,C1167,C1168,C1169,C1170,C1171,C1172,C1173,C1174,C1175,C1176,C1177,C1178)</f>
        <v>0</v>
      </c>
      <c r="G134" s="73">
        <f>IF(D134&gt;1,IF(INPUT!J226=0,0,INPUT!J226),0)</f>
        <v>0</v>
      </c>
      <c r="H134" s="6" t="b">
        <v>0</v>
      </c>
      <c r="I134" s="6">
        <f t="shared" si="2"/>
        <v>226</v>
      </c>
      <c r="J134" s="6">
        <f t="shared" si="3"/>
        <v>0</v>
      </c>
      <c r="L134" s="6" t="str">
        <f>IF(AND(B134&gt;1,D134&gt;1),IF(G134=0,"●お届け先34",""),"")</f>
        <v/>
      </c>
      <c r="M134" s="6">
        <f>CHOOSE($D$134,D1151,D1152,D1153,D1154,D1155,D1156,D1157,D1158,D1159,D1160,D1161,D1162,D1163,D1164,D1165,D1166,D1167,D1168,D1169,D1170,D1171,D1172,D1173,D1174,D1175,D1176,D1177,D1178)</f>
        <v>0</v>
      </c>
      <c r="N134" s="6">
        <f t="shared" si="1"/>
        <v>0</v>
      </c>
    </row>
    <row r="135" spans="1:14" s="6" customFormat="1">
      <c r="A135" s="6" t="s">
        <v>451</v>
      </c>
      <c r="B135" s="6">
        <v>1</v>
      </c>
      <c r="C135" s="6" t="str">
        <f t="shared" si="0"/>
        <v>【セットの種類を選択して下さい】</v>
      </c>
      <c r="D135" s="6">
        <v>1</v>
      </c>
      <c r="E135" s="6" t="str">
        <f>CHOOSE($D$135,B1181,B1182,B1183,B1184,B1185,B1186,B1187,B1188,B1189,B1190,B1191,B1192,B1193,B1194,B1195,B1196,B1197,B1198,B1199,B1200,B1201,B1202,B1203,B1204,B1205,B1206,B1207,B1208)</f>
        <v>↑先にセットの種類を選択して下さい。</v>
      </c>
      <c r="F135" s="6">
        <f>CHOOSE($D$135,C1181,C1182,C1183,C1184,C1185,C1186,C1187,C1188,C1189,C1190,C1191,C1192,C1193,C1194,C1195,C1196,C1197,C1198,C1199,C1200,C1201,C1202,C1203,C1204,C1205,C1206,C1207,C1208)</f>
        <v>0</v>
      </c>
      <c r="G135" s="73">
        <f>IF(D135&gt;1,IF(INPUT!J232=0,0,INPUT!J232),0)</f>
        <v>0</v>
      </c>
      <c r="H135" s="6" t="b">
        <v>0</v>
      </c>
      <c r="I135" s="6">
        <f t="shared" si="2"/>
        <v>232</v>
      </c>
      <c r="J135" s="6">
        <f t="shared" si="3"/>
        <v>0</v>
      </c>
      <c r="L135" s="6" t="str">
        <f>IF(AND(B135&gt;1,D135&gt;1),IF(G135=0,"●お届け先35",""),"")</f>
        <v/>
      </c>
      <c r="M135" s="6">
        <f>CHOOSE($D$135,D1181,D1182,D1183,D1184,D1185,D1186,D1187,D1188,D1189,D1190,D1191,D1192,D1193,D1194,D1195,D1196,D1197,D1198,D1199,D1200,D1201,D1202,D1203,D1204,D1205,D1206,D1207,D1208)</f>
        <v>0</v>
      </c>
      <c r="N135" s="6">
        <f t="shared" si="1"/>
        <v>0</v>
      </c>
    </row>
    <row r="136" spans="1:14" s="6" customFormat="1">
      <c r="A136" s="6" t="s">
        <v>452</v>
      </c>
      <c r="B136" s="6">
        <v>1</v>
      </c>
      <c r="C136" s="6" t="str">
        <f t="shared" si="0"/>
        <v>【セットの種類を選択して下さい】</v>
      </c>
      <c r="D136" s="6">
        <v>1</v>
      </c>
      <c r="E136" s="6" t="str">
        <f>CHOOSE($D$136,B1211,B1212,B1213,B1214,B1215,B1216,B1217,B1218,B1219,B1220,B1221,B1222,B1223,B1224,B1225,B1226,B1227,B1228,B1229,B1230,B1231,B1232,B1233,B1234,B1235,B1236,B1237,B1238)</f>
        <v>↑先にセットの種類を選択して下さい。</v>
      </c>
      <c r="F136" s="6">
        <f>CHOOSE($D$136,C1211,C1212,C1213,C1214,C1215,C1216,C1217,C1218,C1219,C1220,C1221,C1222,C1223,C1224,C1225,C1226,C1227,C1228,C1229,C1230,C1231,C1232,C1233,C1234,C1235,C1236,C1237,C1238)</f>
        <v>0</v>
      </c>
      <c r="G136" s="73">
        <f>IF(D136&gt;1,IF(INPUT!J238=0,0,INPUT!J238),0)</f>
        <v>0</v>
      </c>
      <c r="H136" s="6" t="b">
        <v>0</v>
      </c>
      <c r="I136" s="6">
        <f t="shared" si="2"/>
        <v>238</v>
      </c>
      <c r="J136" s="6">
        <f t="shared" si="3"/>
        <v>0</v>
      </c>
      <c r="L136" s="6" t="str">
        <f>IF(AND(B136&gt;1,D136&gt;1),IF(G136=0,"●お届け先36",""),"")</f>
        <v/>
      </c>
      <c r="M136" s="6">
        <f>CHOOSE($D$136,D1211,D1212,D1213,D1214,D1215,D1216,D1217,D1218,D1219,D1220,D1221,D1222,D1223,D1224,D1225,D1226,D1227,D1228,D1229,D1230,D1231,D1232,D1233,D1234,D1235,D1236,D1237,D1238)</f>
        <v>0</v>
      </c>
      <c r="N136" s="6">
        <f t="shared" si="1"/>
        <v>0</v>
      </c>
    </row>
    <row r="137" spans="1:14" s="6" customFormat="1">
      <c r="A137" s="6" t="s">
        <v>382</v>
      </c>
      <c r="B137" s="6">
        <v>1</v>
      </c>
      <c r="C137" s="6" t="str">
        <f t="shared" si="0"/>
        <v>【セットの種類を選択して下さい】</v>
      </c>
      <c r="D137" s="6">
        <v>1</v>
      </c>
      <c r="E137" s="6" t="str">
        <f>CHOOSE($D$137,B1241,B1242,B1243,B1244,B1245,B1246,B1247,B1248,B1249,B1250,B1251,B1252,B1253,B1254,B1255,B1256,B1257,B1258,B1259,B1260,B1261,B1262,B1263,B1264,B1265,B1266,B1267,B1268)</f>
        <v>↑先にセットの種類を選択して下さい。</v>
      </c>
      <c r="F137" s="6">
        <f>CHOOSE($D$137,C1241,C1242,C1243,C1244,C1245,C1246,C1247,C1248,C1249,C1250,C1251,C1252,C1253,C1254,C1255,C1256,C1257,C1258,C1259,C1260,C1261,C1262,C1263,C1264,C1265,C1266,C1267,C1268)</f>
        <v>0</v>
      </c>
      <c r="G137" s="73">
        <f>IF(D137&gt;1,IF(INPUT!J244=0,0,INPUT!J244),0)</f>
        <v>0</v>
      </c>
      <c r="H137" s="6" t="b">
        <v>0</v>
      </c>
      <c r="I137" s="6">
        <f t="shared" si="2"/>
        <v>244</v>
      </c>
      <c r="J137" s="6">
        <f t="shared" si="3"/>
        <v>0</v>
      </c>
      <c r="L137" s="6" t="str">
        <f>IF(AND(B137&gt;1,D137&gt;1),IF(G137=0,"●お届け先37",""),"")</f>
        <v/>
      </c>
      <c r="M137" s="6">
        <f>CHOOSE($D$137,D1241,D1242,D1243,D1244,D1245,D1246,D1247,D1248,D1249,D1250,D1251,D1252,D1253,D1254,D1255,D1256,D1257,D1258,D1259,D1260,D1261,D1262,D1263,D1264,D1265,D1266,D1267,D1268)</f>
        <v>0</v>
      </c>
      <c r="N137" s="6">
        <f t="shared" si="1"/>
        <v>0</v>
      </c>
    </row>
    <row r="138" spans="1:14" s="6" customFormat="1">
      <c r="A138" s="6" t="s">
        <v>464</v>
      </c>
      <c r="B138" s="6">
        <v>1</v>
      </c>
      <c r="C138" s="6" t="str">
        <f t="shared" si="0"/>
        <v>【セットの種類を選択して下さい】</v>
      </c>
      <c r="D138" s="6">
        <v>1</v>
      </c>
      <c r="E138" s="6" t="str">
        <f>CHOOSE($D$138,B1271,B1272,B1273,B1274,B1275,B1276,B1277,B1278,B1279,B1280,B1281,B1282,B1283,B1284,B1285,B1286,B1287,B1288,B1289,B1290,B1291,B1292,B1293,B1294,B1295,B1296,B1297,B1298)</f>
        <v>↑先にセットの種類を選択して下さい。</v>
      </c>
      <c r="F138" s="6">
        <f>CHOOSE($D$138,C1271,C1272,C1273,C1274,C1275,C1276,C1277,C1278,C1279,C1280,C1281,C1282,C1283,C1284,C1285,C1286,C1287,C1288,C1289,C1290,C1291,C1292,C1293,C1294,C1295,C1296,C1297,C1298)</f>
        <v>0</v>
      </c>
      <c r="G138" s="73">
        <f>IF(D138&gt;1,IF(INPUT!J250=0,0,INPUT!J250),0)</f>
        <v>0</v>
      </c>
      <c r="H138" s="6" t="b">
        <v>0</v>
      </c>
      <c r="I138" s="6">
        <f t="shared" si="2"/>
        <v>250</v>
      </c>
      <c r="J138" s="6">
        <f t="shared" si="3"/>
        <v>0</v>
      </c>
      <c r="L138" s="6" t="str">
        <f>IF(AND(B138&gt;1,D138&gt;1),IF(G138=0,"●お届け先38",""),"")</f>
        <v/>
      </c>
      <c r="M138" s="6">
        <f>CHOOSE($D$138,D1271,D1272,D1273,D1274,D1275,D1276,D1277,D1278,D1279,D1280,D1281,D1282,D1283,D1284,D1285,D1286,D1287,D1288,D1289,D1290,D1291,D1292,D1293,D1294,D1295,D1296,D1297,D1298)</f>
        <v>0</v>
      </c>
      <c r="N138" s="6">
        <f t="shared" si="1"/>
        <v>0</v>
      </c>
    </row>
    <row r="139" spans="1:14" s="6" customFormat="1">
      <c r="A139" s="6" t="s">
        <v>465</v>
      </c>
      <c r="B139" s="6">
        <v>1</v>
      </c>
      <c r="C139" s="6" t="str">
        <f t="shared" si="0"/>
        <v>【セットの種類を選択して下さい】</v>
      </c>
      <c r="D139" s="6">
        <v>1</v>
      </c>
      <c r="E139" s="6" t="str">
        <f>CHOOSE($D$139,B1301,B1302,B1303,B1304,B1305,B1306,B1307,B1308,B1309,B1310,B1311,B1312,B1313,B1314,B1315,B1316,B1317,B1318,B1319,B1320,B1321,B1322,B1323,B1324,B1325,B1326,B1327,B1328)</f>
        <v>↑先にセットの種類を選択して下さい。</v>
      </c>
      <c r="F139" s="6">
        <f>CHOOSE($D$139,C1301,C1302,C1303,C1304,C1305,C1306,C1307,C1308,C1309,C1310,C1311,C1312,C1313,C1314,C1315,C1316,C1317,C1318,C1319,C1320,C1321,C1322,C1323,C1324,C1325,C1326,C1327,C1328)</f>
        <v>0</v>
      </c>
      <c r="G139" s="73">
        <f>IF(D139&gt;1,IF(INPUT!J256=0,0,INPUT!J256),0)</f>
        <v>0</v>
      </c>
      <c r="H139" s="6" t="b">
        <v>0</v>
      </c>
      <c r="I139" s="6">
        <f t="shared" si="2"/>
        <v>256</v>
      </c>
      <c r="J139" s="6">
        <f t="shared" si="3"/>
        <v>0</v>
      </c>
      <c r="L139" s="6" t="str">
        <f>IF(AND(B139&gt;1,D139&gt;1),IF(G139=0,"●お届け先39",""),"")</f>
        <v/>
      </c>
      <c r="M139" s="6">
        <f>CHOOSE($D$139,D1301,D1302,D1303,D1304,D1305,D1306,D1307,D1308,D1309,D1310,D1311,D1312,D1313,D1314,D1315,D1316,D1317,D1318,D1319,D1320,D1321,D1322,D1323,D1324,D1325,D1326,D1327,D1328)</f>
        <v>0</v>
      </c>
      <c r="N139" s="6">
        <f t="shared" si="1"/>
        <v>0</v>
      </c>
    </row>
    <row r="140" spans="1:14" s="6" customFormat="1">
      <c r="A140" s="6" t="s">
        <v>128</v>
      </c>
      <c r="B140" s="6">
        <v>1</v>
      </c>
      <c r="C140" s="6" t="str">
        <f t="shared" si="0"/>
        <v>【セットの種類を選択して下さい】</v>
      </c>
      <c r="D140" s="6">
        <v>1</v>
      </c>
      <c r="E140" s="6" t="str">
        <f>CHOOSE($D$140,B1331,B1332,B1333,B1334,B1335,B1336,B1337,B1338,B1339,B1340,B1341,B1342,B1343,B1344,B1345,B1346,B1347,B1348,B1349,B1350,B1351,B1352,B1353,B1354,B1355,B1356,B1357,B1358)</f>
        <v>↑先にセットの種類を選択して下さい。</v>
      </c>
      <c r="F140" s="6">
        <f>CHOOSE($D$140,C1331,C1332,C1333,C1334,C1335,C1336,C1337,C1338,C1339,C1340,C1341,C1342,C1343,C1344,C1345,C1346,C1347,C1348,C1349,C1350,C1351,C1352,C1353,C1354,C1355,C1356,C1357,C1358)</f>
        <v>0</v>
      </c>
      <c r="G140" s="73">
        <f>IF(D140&gt;1,IF(INPUT!J262=0,0,INPUT!J262),0)</f>
        <v>0</v>
      </c>
      <c r="H140" s="6" t="b">
        <v>0</v>
      </c>
      <c r="I140" s="6">
        <f t="shared" si="2"/>
        <v>262</v>
      </c>
      <c r="J140" s="6">
        <f t="shared" si="3"/>
        <v>0</v>
      </c>
      <c r="L140" s="6" t="str">
        <f>IF(AND(B140&gt;1,D140&gt;1),IF(G140=0,"●お届け先40",""),"")</f>
        <v/>
      </c>
      <c r="M140" s="6">
        <f>CHOOSE($D$140,D1331,D1332,D1333,D1334,D1335,D1336,D1337,D1338,D1339,D1340,D1341,D1342,D1343,D1344,D1345,D1346,D1347,D1348,D1349,D1350,D1351,D1352,D1353,D1354,D1355,D1356,D1357,D1358)</f>
        <v>0</v>
      </c>
      <c r="N140" s="6">
        <f t="shared" si="1"/>
        <v>0</v>
      </c>
    </row>
    <row r="141" spans="1:14">
      <c r="N141" s="1">
        <f>SUM(N101:N140)</f>
        <v>0</v>
      </c>
    </row>
    <row r="142" spans="1:14">
      <c r="N142" s="1" t="s">
        <v>262</v>
      </c>
    </row>
    <row r="159" spans="2:30">
      <c r="E159" s="77"/>
      <c r="F159" s="77"/>
      <c r="G159" s="74"/>
    </row>
    <row r="160" spans="2:30">
      <c r="B160" s="1" t="s">
        <v>468</v>
      </c>
      <c r="C160" s="1" t="s">
        <v>86</v>
      </c>
      <c r="D160" s="1" t="s">
        <v>388</v>
      </c>
      <c r="E160" s="77"/>
      <c r="F160" s="77"/>
      <c r="AB160" s="77"/>
      <c r="AC160" s="77"/>
      <c r="AD160" s="77"/>
    </row>
    <row r="161" spans="1:30">
      <c r="A161" s="80">
        <v>1</v>
      </c>
      <c r="B161" s="39" t="str">
        <f>CHOOSE($B$101,"↑先にセットの種類を選択して下さい。",D2,G2,J2,M2,P2,S2,V2,Y2,AB2,AE2,AH2,AK2,AN2,AQ2,AT2,AW2,AZ2,BC2,BF2)</f>
        <v>↑先にセットの種類を選択して下さい。</v>
      </c>
      <c r="C161" s="39">
        <f>CHOOSE($B$101,0,F2,I2,L2,O2,R2,U2,X2,AA2,AD2,AG2,AJ2,AM2,AP2,AS2,AV2,AY2,BB2,BE2,BH2)</f>
        <v>0</v>
      </c>
      <c r="D161" s="39">
        <f>CHOOSE($B$101,0,E2,H2,K2,N2,Q2,T2,W2,Z2,AC2,AF2,AI2,AL2,AO2,AR2,AU2,AX2,BA2,BD2,BG2)</f>
        <v>0</v>
      </c>
      <c r="E161" s="81"/>
      <c r="F161" s="81"/>
      <c r="AB161" s="77"/>
      <c r="AC161" s="77"/>
      <c r="AD161" s="77"/>
    </row>
    <row r="162" spans="1:30">
      <c r="A162" s="80"/>
      <c r="B162" s="39" t="str">
        <f t="shared" ref="B162:B188" si="4">CHOOSE($B$101,"↑先にセットの種類を選択して下さい。",D3,G3,J3,M3,P3,S3,V3,Y3,AB3,AE3,AH3,AK3,AN3,AQ3,AT3,AW3,AZ3,BC3,BF3)</f>
        <v>↑先にセットの種類を選択して下さい。</v>
      </c>
      <c r="C162" s="39">
        <f t="shared" ref="C162:C188" si="5">CHOOSE($B$101,0,F3,I3,L3,O3,R3,U3,X3,AA3,AD3,AG3,AJ3,AM3,AP3,AS3,AV3,AY3,BB3,BE3,BH3)</f>
        <v>0</v>
      </c>
      <c r="D162" s="39">
        <f t="shared" ref="D162:D188" si="6">CHOOSE($B$101,0,E3,H3,K3,N3,Q3,T3,W3,Z3,AC3,AF3,AI3,AL3,AO3,AR3,AU3,AX3,BA3,BD3,BG3)</f>
        <v>0</v>
      </c>
      <c r="E162" s="77"/>
      <c r="F162" s="77"/>
      <c r="AB162" s="77"/>
      <c r="AC162" s="77"/>
      <c r="AD162" s="77"/>
    </row>
    <row r="163" spans="1:30">
      <c r="A163" s="80"/>
      <c r="B163" s="39" t="str">
        <f t="shared" si="4"/>
        <v>↑先にセットの種類を選択して下さい。</v>
      </c>
      <c r="C163" s="39">
        <f t="shared" si="5"/>
        <v>0</v>
      </c>
      <c r="D163" s="39">
        <f t="shared" si="6"/>
        <v>0</v>
      </c>
      <c r="E163" s="77"/>
      <c r="F163" s="77"/>
      <c r="AB163" s="77"/>
      <c r="AC163" s="77"/>
      <c r="AD163" s="77"/>
    </row>
    <row r="164" spans="1:30">
      <c r="A164" s="80"/>
      <c r="B164" s="39" t="str">
        <f t="shared" si="4"/>
        <v>↑先にセットの種類を選択して下さい。</v>
      </c>
      <c r="C164" s="39">
        <f t="shared" si="5"/>
        <v>0</v>
      </c>
      <c r="D164" s="39">
        <f t="shared" si="6"/>
        <v>0</v>
      </c>
      <c r="E164" s="77"/>
      <c r="F164" s="77"/>
      <c r="AB164" s="77"/>
      <c r="AC164" s="77"/>
      <c r="AD164" s="77"/>
    </row>
    <row r="165" spans="1:30">
      <c r="A165" s="80"/>
      <c r="B165" s="39" t="str">
        <f t="shared" si="4"/>
        <v>↑先にセットの種類を選択して下さい。</v>
      </c>
      <c r="C165" s="39">
        <f t="shared" si="5"/>
        <v>0</v>
      </c>
      <c r="D165" s="39">
        <f t="shared" si="6"/>
        <v>0</v>
      </c>
      <c r="E165" s="77"/>
      <c r="F165" s="77"/>
      <c r="AB165" s="77"/>
      <c r="AC165" s="77"/>
      <c r="AD165" s="77"/>
    </row>
    <row r="166" spans="1:30">
      <c r="A166" s="80"/>
      <c r="B166" s="39" t="str">
        <f t="shared" si="4"/>
        <v>↑先にセットの種類を選択して下さい。</v>
      </c>
      <c r="C166" s="39">
        <f t="shared" si="5"/>
        <v>0</v>
      </c>
      <c r="D166" s="39">
        <f t="shared" si="6"/>
        <v>0</v>
      </c>
      <c r="E166" s="77"/>
      <c r="F166" s="77"/>
      <c r="AB166" s="77"/>
      <c r="AC166" s="77"/>
      <c r="AD166" s="77"/>
    </row>
    <row r="167" spans="1:30">
      <c r="A167" s="80"/>
      <c r="B167" s="39" t="str">
        <f t="shared" si="4"/>
        <v>↑先にセットの種類を選択して下さい。</v>
      </c>
      <c r="C167" s="39">
        <f t="shared" si="5"/>
        <v>0</v>
      </c>
      <c r="D167" s="39">
        <f t="shared" si="6"/>
        <v>0</v>
      </c>
      <c r="E167" s="77"/>
      <c r="F167" s="77"/>
      <c r="AB167" s="77"/>
      <c r="AC167" s="77"/>
      <c r="AD167" s="77"/>
    </row>
    <row r="168" spans="1:30">
      <c r="A168" s="80"/>
      <c r="B168" s="39" t="str">
        <f t="shared" si="4"/>
        <v>↑先にセットの種類を選択して下さい。</v>
      </c>
      <c r="C168" s="39">
        <f t="shared" si="5"/>
        <v>0</v>
      </c>
      <c r="D168" s="39">
        <f t="shared" si="6"/>
        <v>0</v>
      </c>
      <c r="E168" s="77"/>
      <c r="F168" s="77"/>
      <c r="AB168" s="77"/>
      <c r="AC168" s="77"/>
      <c r="AD168" s="77"/>
    </row>
    <row r="169" spans="1:30">
      <c r="A169" s="80"/>
      <c r="B169" s="39" t="str">
        <f t="shared" si="4"/>
        <v>↑先にセットの種類を選択して下さい。</v>
      </c>
      <c r="C169" s="39">
        <f t="shared" si="5"/>
        <v>0</v>
      </c>
      <c r="D169" s="39">
        <f t="shared" si="6"/>
        <v>0</v>
      </c>
      <c r="E169" s="77"/>
      <c r="F169" s="77"/>
      <c r="AB169" s="77"/>
      <c r="AC169" s="77"/>
      <c r="AD169" s="77"/>
    </row>
    <row r="170" spans="1:30">
      <c r="A170" s="80"/>
      <c r="B170" s="39" t="str">
        <f t="shared" si="4"/>
        <v>↑先にセットの種類を選択して下さい。</v>
      </c>
      <c r="C170" s="39">
        <f t="shared" si="5"/>
        <v>0</v>
      </c>
      <c r="D170" s="39">
        <f t="shared" si="6"/>
        <v>0</v>
      </c>
      <c r="E170" s="77"/>
      <c r="F170" s="77"/>
      <c r="AB170" s="77"/>
      <c r="AC170" s="77"/>
      <c r="AD170" s="77"/>
    </row>
    <row r="171" spans="1:30">
      <c r="A171" s="80"/>
      <c r="B171" s="39" t="str">
        <f t="shared" si="4"/>
        <v>↑先にセットの種類を選択して下さい。</v>
      </c>
      <c r="C171" s="39">
        <f t="shared" si="5"/>
        <v>0</v>
      </c>
      <c r="D171" s="39">
        <f t="shared" si="6"/>
        <v>0</v>
      </c>
      <c r="E171" s="77"/>
      <c r="F171" s="77"/>
      <c r="AB171" s="77"/>
      <c r="AC171" s="77"/>
      <c r="AD171" s="77"/>
    </row>
    <row r="172" spans="1:30">
      <c r="A172" s="80"/>
      <c r="B172" s="39" t="str">
        <f t="shared" si="4"/>
        <v>↑先にセットの種類を選択して下さい。</v>
      </c>
      <c r="C172" s="39">
        <f t="shared" si="5"/>
        <v>0</v>
      </c>
      <c r="D172" s="39">
        <f t="shared" si="6"/>
        <v>0</v>
      </c>
      <c r="E172" s="77"/>
      <c r="F172" s="77"/>
      <c r="AB172" s="77"/>
      <c r="AC172" s="77"/>
      <c r="AD172" s="77"/>
    </row>
    <row r="173" spans="1:30">
      <c r="A173" s="80"/>
      <c r="B173" s="39" t="str">
        <f t="shared" si="4"/>
        <v>↑先にセットの種類を選択して下さい。</v>
      </c>
      <c r="C173" s="39">
        <f t="shared" si="5"/>
        <v>0</v>
      </c>
      <c r="D173" s="39">
        <f t="shared" si="6"/>
        <v>0</v>
      </c>
      <c r="E173" s="77"/>
      <c r="F173" s="77"/>
      <c r="AB173" s="77"/>
      <c r="AC173" s="77"/>
      <c r="AD173" s="77"/>
    </row>
    <row r="174" spans="1:30">
      <c r="A174" s="80"/>
      <c r="B174" s="39" t="str">
        <f t="shared" si="4"/>
        <v>↑先にセットの種類を選択して下さい。</v>
      </c>
      <c r="C174" s="39">
        <f t="shared" si="5"/>
        <v>0</v>
      </c>
      <c r="D174" s="39">
        <f t="shared" si="6"/>
        <v>0</v>
      </c>
      <c r="E174" s="77"/>
      <c r="F174" s="77"/>
      <c r="AB174" s="77"/>
      <c r="AC174" s="77"/>
      <c r="AD174" s="77"/>
    </row>
    <row r="175" spans="1:30">
      <c r="A175" s="80"/>
      <c r="B175" s="39" t="str">
        <f t="shared" si="4"/>
        <v>↑先にセットの種類を選択して下さい。</v>
      </c>
      <c r="C175" s="39">
        <f t="shared" si="5"/>
        <v>0</v>
      </c>
      <c r="D175" s="39">
        <f t="shared" si="6"/>
        <v>0</v>
      </c>
      <c r="E175" s="77"/>
      <c r="F175" s="77"/>
      <c r="AB175" s="77"/>
      <c r="AC175" s="77"/>
      <c r="AD175" s="77"/>
    </row>
    <row r="176" spans="1:30">
      <c r="A176" s="80"/>
      <c r="B176" s="39" t="str">
        <f t="shared" si="4"/>
        <v>↑先にセットの種類を選択して下さい。</v>
      </c>
      <c r="C176" s="39">
        <f t="shared" si="5"/>
        <v>0</v>
      </c>
      <c r="D176" s="39">
        <f t="shared" si="6"/>
        <v>0</v>
      </c>
      <c r="E176" s="77"/>
      <c r="F176" s="77"/>
      <c r="AB176" s="77"/>
      <c r="AC176" s="77"/>
      <c r="AD176" s="77"/>
    </row>
    <row r="177" spans="1:30">
      <c r="A177" s="80"/>
      <c r="B177" s="39" t="str">
        <f t="shared" si="4"/>
        <v>↑先にセットの種類を選択して下さい。</v>
      </c>
      <c r="C177" s="39">
        <f t="shared" si="5"/>
        <v>0</v>
      </c>
      <c r="D177" s="39">
        <f t="shared" si="6"/>
        <v>0</v>
      </c>
      <c r="E177" s="77"/>
      <c r="F177" s="77"/>
      <c r="AB177" s="77"/>
      <c r="AC177" s="77"/>
      <c r="AD177" s="77"/>
    </row>
    <row r="178" spans="1:30">
      <c r="A178" s="80"/>
      <c r="B178" s="39" t="str">
        <f t="shared" si="4"/>
        <v>↑先にセットの種類を選択して下さい。</v>
      </c>
      <c r="C178" s="39">
        <f t="shared" si="5"/>
        <v>0</v>
      </c>
      <c r="D178" s="39">
        <f t="shared" si="6"/>
        <v>0</v>
      </c>
      <c r="E178" s="77"/>
      <c r="F178" s="77"/>
      <c r="AB178" s="77"/>
      <c r="AC178" s="77"/>
      <c r="AD178" s="77"/>
    </row>
    <row r="179" spans="1:30">
      <c r="A179" s="80"/>
      <c r="B179" s="39" t="str">
        <f t="shared" si="4"/>
        <v>↑先にセットの種類を選択して下さい。</v>
      </c>
      <c r="C179" s="39">
        <f t="shared" si="5"/>
        <v>0</v>
      </c>
      <c r="D179" s="39">
        <f t="shared" si="6"/>
        <v>0</v>
      </c>
      <c r="E179" s="77"/>
      <c r="F179" s="77"/>
      <c r="AB179" s="77"/>
      <c r="AC179" s="77"/>
      <c r="AD179" s="77"/>
    </row>
    <row r="180" spans="1:30">
      <c r="A180" s="80"/>
      <c r="B180" s="39" t="str">
        <f t="shared" si="4"/>
        <v>↑先にセットの種類を選択して下さい。</v>
      </c>
      <c r="C180" s="39">
        <f t="shared" si="5"/>
        <v>0</v>
      </c>
      <c r="D180" s="39">
        <f t="shared" si="6"/>
        <v>0</v>
      </c>
      <c r="E180" s="77"/>
      <c r="F180" s="77"/>
      <c r="AB180" s="77"/>
      <c r="AC180" s="77"/>
      <c r="AD180" s="77"/>
    </row>
    <row r="181" spans="1:30">
      <c r="A181" s="80"/>
      <c r="B181" s="39" t="str">
        <f t="shared" si="4"/>
        <v>↑先にセットの種類を選択して下さい。</v>
      </c>
      <c r="C181" s="39">
        <f t="shared" si="5"/>
        <v>0</v>
      </c>
      <c r="D181" s="39">
        <f t="shared" si="6"/>
        <v>0</v>
      </c>
      <c r="E181" s="77"/>
      <c r="F181" s="77"/>
      <c r="AB181" s="77"/>
      <c r="AC181" s="77"/>
      <c r="AD181" s="77"/>
    </row>
    <row r="182" spans="1:30">
      <c r="A182" s="80"/>
      <c r="B182" s="39" t="str">
        <f t="shared" si="4"/>
        <v>↑先にセットの種類を選択して下さい。</v>
      </c>
      <c r="C182" s="39">
        <f t="shared" si="5"/>
        <v>0</v>
      </c>
      <c r="D182" s="39">
        <f t="shared" si="6"/>
        <v>0</v>
      </c>
      <c r="E182" s="77"/>
      <c r="F182" s="77"/>
      <c r="AB182" s="77"/>
      <c r="AC182" s="77"/>
      <c r="AD182" s="77"/>
    </row>
    <row r="183" spans="1:30">
      <c r="A183" s="80"/>
      <c r="B183" s="39" t="str">
        <f t="shared" si="4"/>
        <v>↑先にセットの種類を選択して下さい。</v>
      </c>
      <c r="C183" s="39">
        <f t="shared" si="5"/>
        <v>0</v>
      </c>
      <c r="D183" s="39">
        <f t="shared" si="6"/>
        <v>0</v>
      </c>
      <c r="E183" s="77"/>
      <c r="F183" s="77"/>
      <c r="AB183" s="77"/>
      <c r="AC183" s="77"/>
      <c r="AD183" s="77"/>
    </row>
    <row r="184" spans="1:30">
      <c r="A184" s="80"/>
      <c r="B184" s="39" t="str">
        <f t="shared" si="4"/>
        <v>↑先にセットの種類を選択して下さい。</v>
      </c>
      <c r="C184" s="39">
        <f t="shared" si="5"/>
        <v>0</v>
      </c>
      <c r="D184" s="39">
        <f t="shared" si="6"/>
        <v>0</v>
      </c>
      <c r="E184" s="77"/>
      <c r="F184" s="77"/>
      <c r="AB184" s="77"/>
      <c r="AC184" s="77"/>
      <c r="AD184" s="77"/>
    </row>
    <row r="185" spans="1:30">
      <c r="A185" s="80"/>
      <c r="B185" s="39" t="str">
        <f t="shared" si="4"/>
        <v>↑先にセットの種類を選択して下さい。</v>
      </c>
      <c r="C185" s="39">
        <f t="shared" si="5"/>
        <v>0</v>
      </c>
      <c r="D185" s="39">
        <f t="shared" si="6"/>
        <v>0</v>
      </c>
      <c r="E185" s="77"/>
      <c r="F185" s="77"/>
      <c r="AB185" s="77"/>
      <c r="AC185" s="77"/>
      <c r="AD185" s="77"/>
    </row>
    <row r="186" spans="1:30">
      <c r="A186" s="80"/>
      <c r="B186" s="39" t="str">
        <f t="shared" si="4"/>
        <v>↑先にセットの種類を選択して下さい。</v>
      </c>
      <c r="C186" s="39">
        <f t="shared" si="5"/>
        <v>0</v>
      </c>
      <c r="D186" s="39">
        <f t="shared" si="6"/>
        <v>0</v>
      </c>
      <c r="E186" s="77"/>
      <c r="F186" s="77"/>
      <c r="AB186" s="77"/>
      <c r="AC186" s="77"/>
      <c r="AD186" s="77"/>
    </row>
    <row r="187" spans="1:30">
      <c r="A187" s="80"/>
      <c r="B187" s="39" t="str">
        <f t="shared" si="4"/>
        <v>↑先にセットの種類を選択して下さい。</v>
      </c>
      <c r="C187" s="39">
        <f t="shared" si="5"/>
        <v>0</v>
      </c>
      <c r="D187" s="39">
        <f t="shared" si="6"/>
        <v>0</v>
      </c>
      <c r="E187" s="77"/>
      <c r="F187" s="77"/>
      <c r="AB187" s="77"/>
      <c r="AC187" s="77"/>
      <c r="AD187" s="77"/>
    </row>
    <row r="188" spans="1:30">
      <c r="A188" s="80"/>
      <c r="B188" s="39" t="str">
        <f t="shared" si="4"/>
        <v>↑先にセットの種類を選択して下さい。</v>
      </c>
      <c r="C188" s="39">
        <f t="shared" si="5"/>
        <v>0</v>
      </c>
      <c r="D188" s="39">
        <f t="shared" si="6"/>
        <v>0</v>
      </c>
      <c r="E188" s="77"/>
      <c r="F188" s="77"/>
      <c r="AB188" s="77"/>
      <c r="AC188" s="77"/>
      <c r="AD188" s="77"/>
    </row>
    <row r="189" spans="1:30">
      <c r="A189" s="80"/>
      <c r="B189" s="39"/>
      <c r="C189" s="39"/>
      <c r="D189" s="39"/>
      <c r="E189" s="77"/>
      <c r="F189" s="77"/>
      <c r="AB189" s="77"/>
      <c r="AC189" s="77"/>
      <c r="AD189" s="77"/>
    </row>
    <row r="190" spans="1:30">
      <c r="A190" s="80"/>
      <c r="B190" s="39"/>
      <c r="C190" s="39"/>
      <c r="D190" s="39"/>
      <c r="E190" s="77"/>
      <c r="F190" s="77"/>
      <c r="AB190" s="77"/>
      <c r="AC190" s="77"/>
      <c r="AD190" s="77"/>
    </row>
    <row r="191" spans="1:30">
      <c r="A191" s="80">
        <v>2</v>
      </c>
      <c r="B191" s="39" t="str">
        <f>CHOOSE($B$102,"↑先にセットの種類を選択して下さい。",D2,G2,J2,M2,P2,S2,V2,Y2,AB2,AE2,AH2,AK2,AN2,AQ2,AT2,AW2,AZ2,BC2,BF2)</f>
        <v>↑先にセットの種類を選択して下さい。</v>
      </c>
      <c r="C191" s="39">
        <f>CHOOSE($B$102,0,F2,I2,L2,O2,R2,U2,X2,AA2,AD2,AG2,AJ2,AM2,AP2,AS2,AV2,AY2,BB2,BE2,BH2)</f>
        <v>0</v>
      </c>
      <c r="D191" s="39">
        <f>CHOOSE($B$102,0,E2,H2,K2,N2,Q2,T2,W2,Z2,AC2,AF2,AI2,AL2,AO2,AR2,AU2,AX2,BA2,BD2,BG2)</f>
        <v>0</v>
      </c>
      <c r="E191" s="77"/>
      <c r="F191" s="77"/>
      <c r="AB191" s="77"/>
      <c r="AC191" s="77"/>
      <c r="AD191" s="77"/>
    </row>
    <row r="192" spans="1:30">
      <c r="A192" s="80"/>
      <c r="B192" s="39" t="str">
        <f t="shared" ref="B192:B218" si="7">CHOOSE($B$102,"↑先にセットの種類を選択して下さい。",D3,G3,J3,M3,P3,S3,V3,Y3,AB3,AE3,AH3,AK3,AN3,AQ3,AT3,AW3,AZ3,BC3,BF3)</f>
        <v>↑先にセットの種類を選択して下さい。</v>
      </c>
      <c r="C192" s="39">
        <f t="shared" ref="C192:C218" si="8">CHOOSE($B$102,0,F3,I3,L3,O3,R3,U3,X3,AA3,AD3,AG3,AJ3,AM3,AP3,AS3,AV3,AY3,BB3,BE3,BH3)</f>
        <v>0</v>
      </c>
      <c r="D192" s="39">
        <f t="shared" ref="D192:D218" si="9">CHOOSE($B$102,0,E3,H3,K3,N3,Q3,T3,W3,Z3,AC3,AF3,AI3,AL3,AO3,AR3,AU3,AX3,BA3,BD3,BG3)</f>
        <v>0</v>
      </c>
      <c r="AB192" s="77"/>
      <c r="AC192" s="77"/>
      <c r="AD192" s="77"/>
    </row>
    <row r="193" spans="1:30">
      <c r="A193" s="80"/>
      <c r="B193" s="39" t="str">
        <f t="shared" si="7"/>
        <v>↑先にセットの種類を選択して下さい。</v>
      </c>
      <c r="C193" s="39">
        <f t="shared" si="8"/>
        <v>0</v>
      </c>
      <c r="D193" s="39">
        <f t="shared" si="9"/>
        <v>0</v>
      </c>
      <c r="AB193" s="77"/>
      <c r="AC193" s="77"/>
      <c r="AD193" s="77"/>
    </row>
    <row r="194" spans="1:30">
      <c r="A194" s="80"/>
      <c r="B194" s="39" t="str">
        <f t="shared" si="7"/>
        <v>↑先にセットの種類を選択して下さい。</v>
      </c>
      <c r="C194" s="39">
        <f t="shared" si="8"/>
        <v>0</v>
      </c>
      <c r="D194" s="39">
        <f t="shared" si="9"/>
        <v>0</v>
      </c>
      <c r="AB194" s="77"/>
      <c r="AC194" s="77"/>
      <c r="AD194" s="77"/>
    </row>
    <row r="195" spans="1:30">
      <c r="A195" s="80"/>
      <c r="B195" s="39" t="str">
        <f t="shared" si="7"/>
        <v>↑先にセットの種類を選択して下さい。</v>
      </c>
      <c r="C195" s="39">
        <f t="shared" si="8"/>
        <v>0</v>
      </c>
      <c r="D195" s="39">
        <f t="shared" si="9"/>
        <v>0</v>
      </c>
      <c r="AB195" s="77"/>
      <c r="AC195" s="77"/>
      <c r="AD195" s="77"/>
    </row>
    <row r="196" spans="1:30">
      <c r="A196" s="80"/>
      <c r="B196" s="39" t="str">
        <f t="shared" si="7"/>
        <v>↑先にセットの種類を選択して下さい。</v>
      </c>
      <c r="C196" s="39">
        <f t="shared" si="8"/>
        <v>0</v>
      </c>
      <c r="D196" s="39">
        <f t="shared" si="9"/>
        <v>0</v>
      </c>
      <c r="AB196" s="77"/>
      <c r="AC196" s="77"/>
      <c r="AD196" s="77"/>
    </row>
    <row r="197" spans="1:30">
      <c r="A197" s="80"/>
      <c r="B197" s="39" t="str">
        <f t="shared" si="7"/>
        <v>↑先にセットの種類を選択して下さい。</v>
      </c>
      <c r="C197" s="39">
        <f t="shared" si="8"/>
        <v>0</v>
      </c>
      <c r="D197" s="39">
        <f t="shared" si="9"/>
        <v>0</v>
      </c>
      <c r="AB197" s="77"/>
      <c r="AC197" s="77"/>
      <c r="AD197" s="77"/>
    </row>
    <row r="198" spans="1:30">
      <c r="A198" s="80"/>
      <c r="B198" s="39" t="str">
        <f t="shared" si="7"/>
        <v>↑先にセットの種類を選択して下さい。</v>
      </c>
      <c r="C198" s="39">
        <f t="shared" si="8"/>
        <v>0</v>
      </c>
      <c r="D198" s="39">
        <f t="shared" si="9"/>
        <v>0</v>
      </c>
      <c r="AB198" s="77"/>
      <c r="AC198" s="77"/>
      <c r="AD198" s="77"/>
    </row>
    <row r="199" spans="1:30">
      <c r="A199" s="80"/>
      <c r="B199" s="39" t="str">
        <f t="shared" si="7"/>
        <v>↑先にセットの種類を選択して下さい。</v>
      </c>
      <c r="C199" s="39">
        <f t="shared" si="8"/>
        <v>0</v>
      </c>
      <c r="D199" s="39">
        <f t="shared" si="9"/>
        <v>0</v>
      </c>
      <c r="AB199" s="77"/>
      <c r="AC199" s="77"/>
      <c r="AD199" s="77"/>
    </row>
    <row r="200" spans="1:30">
      <c r="A200" s="80"/>
      <c r="B200" s="39" t="str">
        <f t="shared" si="7"/>
        <v>↑先にセットの種類を選択して下さい。</v>
      </c>
      <c r="C200" s="39">
        <f t="shared" si="8"/>
        <v>0</v>
      </c>
      <c r="D200" s="39">
        <f t="shared" si="9"/>
        <v>0</v>
      </c>
      <c r="AB200" s="77"/>
      <c r="AC200" s="77"/>
      <c r="AD200" s="77"/>
    </row>
    <row r="201" spans="1:30">
      <c r="A201" s="80"/>
      <c r="B201" s="39" t="str">
        <f t="shared" si="7"/>
        <v>↑先にセットの種類を選択して下さい。</v>
      </c>
      <c r="C201" s="39">
        <f t="shared" si="8"/>
        <v>0</v>
      </c>
      <c r="D201" s="39">
        <f t="shared" si="9"/>
        <v>0</v>
      </c>
      <c r="AB201" s="77"/>
      <c r="AC201" s="77"/>
      <c r="AD201" s="77"/>
    </row>
    <row r="202" spans="1:30">
      <c r="A202" s="80"/>
      <c r="B202" s="39" t="str">
        <f t="shared" si="7"/>
        <v>↑先にセットの種類を選択して下さい。</v>
      </c>
      <c r="C202" s="39">
        <f t="shared" si="8"/>
        <v>0</v>
      </c>
      <c r="D202" s="39">
        <f t="shared" si="9"/>
        <v>0</v>
      </c>
      <c r="AB202" s="77"/>
      <c r="AC202" s="77"/>
      <c r="AD202" s="77"/>
    </row>
    <row r="203" spans="1:30">
      <c r="A203" s="80"/>
      <c r="B203" s="39" t="str">
        <f t="shared" si="7"/>
        <v>↑先にセットの種類を選択して下さい。</v>
      </c>
      <c r="C203" s="39">
        <f t="shared" si="8"/>
        <v>0</v>
      </c>
      <c r="D203" s="39">
        <f t="shared" si="9"/>
        <v>0</v>
      </c>
      <c r="AB203" s="77"/>
      <c r="AC203" s="77"/>
      <c r="AD203" s="77"/>
    </row>
    <row r="204" spans="1:30">
      <c r="A204" s="80"/>
      <c r="B204" s="39" t="str">
        <f t="shared" si="7"/>
        <v>↑先にセットの種類を選択して下さい。</v>
      </c>
      <c r="C204" s="39">
        <f t="shared" si="8"/>
        <v>0</v>
      </c>
      <c r="D204" s="39">
        <f t="shared" si="9"/>
        <v>0</v>
      </c>
      <c r="AB204" s="77"/>
      <c r="AC204" s="77"/>
      <c r="AD204" s="77"/>
    </row>
    <row r="205" spans="1:30">
      <c r="A205" s="80"/>
      <c r="B205" s="39" t="str">
        <f t="shared" si="7"/>
        <v>↑先にセットの種類を選択して下さい。</v>
      </c>
      <c r="C205" s="39">
        <f t="shared" si="8"/>
        <v>0</v>
      </c>
      <c r="D205" s="39">
        <f t="shared" si="9"/>
        <v>0</v>
      </c>
      <c r="AB205" s="77"/>
      <c r="AC205" s="77"/>
      <c r="AD205" s="77"/>
    </row>
    <row r="206" spans="1:30">
      <c r="A206" s="80"/>
      <c r="B206" s="39" t="str">
        <f t="shared" si="7"/>
        <v>↑先にセットの種類を選択して下さい。</v>
      </c>
      <c r="C206" s="39">
        <f t="shared" si="8"/>
        <v>0</v>
      </c>
      <c r="D206" s="39">
        <f t="shared" si="9"/>
        <v>0</v>
      </c>
      <c r="AB206" s="77"/>
      <c r="AC206" s="77"/>
      <c r="AD206" s="77"/>
    </row>
    <row r="207" spans="1:30">
      <c r="A207" s="80"/>
      <c r="B207" s="39" t="str">
        <f t="shared" si="7"/>
        <v>↑先にセットの種類を選択して下さい。</v>
      </c>
      <c r="C207" s="39">
        <f t="shared" si="8"/>
        <v>0</v>
      </c>
      <c r="D207" s="39">
        <f t="shared" si="9"/>
        <v>0</v>
      </c>
      <c r="AB207" s="77"/>
      <c r="AC207" s="77"/>
      <c r="AD207" s="77"/>
    </row>
    <row r="208" spans="1:30">
      <c r="A208" s="80"/>
      <c r="B208" s="39" t="str">
        <f t="shared" si="7"/>
        <v>↑先にセットの種類を選択して下さい。</v>
      </c>
      <c r="C208" s="39">
        <f t="shared" si="8"/>
        <v>0</v>
      </c>
      <c r="D208" s="39">
        <f t="shared" si="9"/>
        <v>0</v>
      </c>
      <c r="AB208" s="77"/>
      <c r="AC208" s="77"/>
      <c r="AD208" s="77"/>
    </row>
    <row r="209" spans="1:30">
      <c r="A209" s="80"/>
      <c r="B209" s="39" t="str">
        <f t="shared" si="7"/>
        <v>↑先にセットの種類を選択して下さい。</v>
      </c>
      <c r="C209" s="39">
        <f t="shared" si="8"/>
        <v>0</v>
      </c>
      <c r="D209" s="39">
        <f t="shared" si="9"/>
        <v>0</v>
      </c>
      <c r="AB209" s="77"/>
      <c r="AC209" s="77"/>
      <c r="AD209" s="77"/>
    </row>
    <row r="210" spans="1:30">
      <c r="A210" s="80"/>
      <c r="B210" s="39" t="str">
        <f t="shared" si="7"/>
        <v>↑先にセットの種類を選択して下さい。</v>
      </c>
      <c r="C210" s="39">
        <f t="shared" si="8"/>
        <v>0</v>
      </c>
      <c r="D210" s="39">
        <f t="shared" si="9"/>
        <v>0</v>
      </c>
      <c r="AB210" s="77"/>
      <c r="AC210" s="77"/>
      <c r="AD210" s="77"/>
    </row>
    <row r="211" spans="1:30">
      <c r="A211" s="80"/>
      <c r="B211" s="39" t="str">
        <f t="shared" si="7"/>
        <v>↑先にセットの種類を選択して下さい。</v>
      </c>
      <c r="C211" s="39">
        <f t="shared" si="8"/>
        <v>0</v>
      </c>
      <c r="D211" s="39">
        <f t="shared" si="9"/>
        <v>0</v>
      </c>
      <c r="AB211" s="77"/>
      <c r="AC211" s="77"/>
      <c r="AD211" s="77"/>
    </row>
    <row r="212" spans="1:30">
      <c r="A212" s="80"/>
      <c r="B212" s="39" t="str">
        <f t="shared" si="7"/>
        <v>↑先にセットの種類を選択して下さい。</v>
      </c>
      <c r="C212" s="39">
        <f t="shared" si="8"/>
        <v>0</v>
      </c>
      <c r="D212" s="39">
        <f t="shared" si="9"/>
        <v>0</v>
      </c>
      <c r="AB212" s="77"/>
      <c r="AC212" s="77"/>
      <c r="AD212" s="77"/>
    </row>
    <row r="213" spans="1:30">
      <c r="A213" s="80"/>
      <c r="B213" s="39" t="str">
        <f t="shared" si="7"/>
        <v>↑先にセットの種類を選択して下さい。</v>
      </c>
      <c r="C213" s="39">
        <f t="shared" si="8"/>
        <v>0</v>
      </c>
      <c r="D213" s="39">
        <f t="shared" si="9"/>
        <v>0</v>
      </c>
      <c r="AB213" s="77"/>
      <c r="AC213" s="77"/>
      <c r="AD213" s="77"/>
    </row>
    <row r="214" spans="1:30">
      <c r="A214" s="80"/>
      <c r="B214" s="39" t="str">
        <f t="shared" si="7"/>
        <v>↑先にセットの種類を選択して下さい。</v>
      </c>
      <c r="C214" s="39">
        <f t="shared" si="8"/>
        <v>0</v>
      </c>
      <c r="D214" s="39">
        <f t="shared" si="9"/>
        <v>0</v>
      </c>
      <c r="AB214" s="77"/>
      <c r="AC214" s="77"/>
      <c r="AD214" s="77"/>
    </row>
    <row r="215" spans="1:30">
      <c r="A215" s="80"/>
      <c r="B215" s="39" t="str">
        <f t="shared" si="7"/>
        <v>↑先にセットの種類を選択して下さい。</v>
      </c>
      <c r="C215" s="39">
        <f t="shared" si="8"/>
        <v>0</v>
      </c>
      <c r="D215" s="39">
        <f t="shared" si="9"/>
        <v>0</v>
      </c>
      <c r="AB215" s="77"/>
      <c r="AC215" s="77"/>
      <c r="AD215" s="77"/>
    </row>
    <row r="216" spans="1:30">
      <c r="A216" s="80"/>
      <c r="B216" s="39" t="str">
        <f t="shared" si="7"/>
        <v>↑先にセットの種類を選択して下さい。</v>
      </c>
      <c r="C216" s="39">
        <f t="shared" si="8"/>
        <v>0</v>
      </c>
      <c r="D216" s="39">
        <f t="shared" si="9"/>
        <v>0</v>
      </c>
      <c r="AB216" s="77"/>
      <c r="AC216" s="77"/>
      <c r="AD216" s="77"/>
    </row>
    <row r="217" spans="1:30">
      <c r="A217" s="80"/>
      <c r="B217" s="39" t="str">
        <f t="shared" si="7"/>
        <v>↑先にセットの種類を選択して下さい。</v>
      </c>
      <c r="C217" s="39">
        <f t="shared" si="8"/>
        <v>0</v>
      </c>
      <c r="D217" s="39">
        <f t="shared" si="9"/>
        <v>0</v>
      </c>
      <c r="AB217" s="77"/>
      <c r="AC217" s="77"/>
      <c r="AD217" s="77"/>
    </row>
    <row r="218" spans="1:30">
      <c r="A218" s="80"/>
      <c r="B218" s="39" t="str">
        <f t="shared" si="7"/>
        <v>↑先にセットの種類を選択して下さい。</v>
      </c>
      <c r="C218" s="39">
        <f t="shared" si="8"/>
        <v>0</v>
      </c>
      <c r="D218" s="39">
        <f t="shared" si="9"/>
        <v>0</v>
      </c>
      <c r="AB218" s="77"/>
      <c r="AC218" s="77"/>
      <c r="AD218" s="77"/>
    </row>
    <row r="219" spans="1:30">
      <c r="A219" s="80"/>
      <c r="B219" s="39"/>
      <c r="C219" s="39"/>
      <c r="D219" s="39"/>
      <c r="AB219" s="77"/>
      <c r="AC219" s="77"/>
      <c r="AD219" s="77"/>
    </row>
    <row r="220" spans="1:30">
      <c r="A220" s="80"/>
      <c r="B220" s="39"/>
      <c r="C220" s="39"/>
      <c r="D220" s="39"/>
      <c r="AB220" s="77"/>
      <c r="AC220" s="77"/>
      <c r="AD220" s="77"/>
    </row>
    <row r="221" spans="1:30">
      <c r="A221" s="80">
        <v>3</v>
      </c>
      <c r="B221" s="39" t="str">
        <f>CHOOSE($B$103,"↑先にセットの種類を選択して下さい。",D2,G2,J2,M2,P2,S2,V2,Y2,AB2,AE2,AH2,AK2,AN2,AQ2,AT2,AW2,AZ2,BC2,BF2)</f>
        <v>↑先にセットの種類を選択して下さい。</v>
      </c>
      <c r="C221" s="39">
        <f>CHOOSE($B$103,0,F2,I2,L2,O2,R2,U2,X2,AA2,AD2,AG2,AJ2,AM2,AP2,AS2,AV2,AY2,BB2,BE2,BH2)</f>
        <v>0</v>
      </c>
      <c r="D221" s="39">
        <f>CHOOSE($B$103,0,E2,H2,K2,N2,Q2,T2,W2,Z2,AC2,AF2,AI2,AL2,AO2,AR2,AU2,AX2,BA2,BD2,BG2)</f>
        <v>0</v>
      </c>
      <c r="AB221" s="77"/>
      <c r="AC221" s="77"/>
      <c r="AD221" s="77"/>
    </row>
    <row r="222" spans="1:30">
      <c r="A222" s="80"/>
      <c r="B222" s="39" t="str">
        <f t="shared" ref="B222:B248" si="10">CHOOSE($B$103,"↑先にセットの種類を選択して下さい。",D3,G3,J3,M3,P3,S3,V3,Y3,AB3,AE3,AH3,AK3,AN3,AQ3,AT3,AW3,AZ3,BC3,BF3)</f>
        <v>↑先にセットの種類を選択して下さい。</v>
      </c>
      <c r="C222" s="39">
        <f t="shared" ref="C222:C248" si="11">CHOOSE($B$103,0,F3,I3,L3,O3,R3,U3,X3,AA3,AD3,AG3,AJ3,AM3,AP3,AS3,AV3,AY3,BB3,BE3,BH3)</f>
        <v>0</v>
      </c>
      <c r="D222" s="39">
        <f t="shared" ref="D222:D248" si="12">CHOOSE($B$103,0,E3,H3,K3,N3,Q3,T3,W3,Z3,AC3,AF3,AI3,AL3,AO3,AR3,AU3,AX3,BA3,BD3,BG3)</f>
        <v>0</v>
      </c>
      <c r="AB222" s="77"/>
      <c r="AC222" s="77"/>
      <c r="AD222" s="77"/>
    </row>
    <row r="223" spans="1:30">
      <c r="A223" s="80"/>
      <c r="B223" s="39" t="str">
        <f t="shared" si="10"/>
        <v>↑先にセットの種類を選択して下さい。</v>
      </c>
      <c r="C223" s="39">
        <f t="shared" si="11"/>
        <v>0</v>
      </c>
      <c r="D223" s="39">
        <f t="shared" si="12"/>
        <v>0</v>
      </c>
      <c r="AB223" s="77"/>
      <c r="AC223" s="77"/>
      <c r="AD223" s="77"/>
    </row>
    <row r="224" spans="1:30">
      <c r="A224" s="80"/>
      <c r="B224" s="39" t="str">
        <f t="shared" si="10"/>
        <v>↑先にセットの種類を選択して下さい。</v>
      </c>
      <c r="C224" s="39">
        <f t="shared" si="11"/>
        <v>0</v>
      </c>
      <c r="D224" s="39">
        <f t="shared" si="12"/>
        <v>0</v>
      </c>
      <c r="AB224" s="77"/>
      <c r="AC224" s="77"/>
      <c r="AD224" s="77"/>
    </row>
    <row r="225" spans="1:30">
      <c r="A225" s="80"/>
      <c r="B225" s="39" t="str">
        <f t="shared" si="10"/>
        <v>↑先にセットの種類を選択して下さい。</v>
      </c>
      <c r="C225" s="39">
        <f t="shared" si="11"/>
        <v>0</v>
      </c>
      <c r="D225" s="39">
        <f t="shared" si="12"/>
        <v>0</v>
      </c>
      <c r="AB225" s="77"/>
      <c r="AC225" s="77"/>
      <c r="AD225" s="77"/>
    </row>
    <row r="226" spans="1:30">
      <c r="A226" s="80"/>
      <c r="B226" s="39" t="str">
        <f t="shared" si="10"/>
        <v>↑先にセットの種類を選択して下さい。</v>
      </c>
      <c r="C226" s="39">
        <f t="shared" si="11"/>
        <v>0</v>
      </c>
      <c r="D226" s="39">
        <f t="shared" si="12"/>
        <v>0</v>
      </c>
      <c r="AB226" s="77"/>
      <c r="AC226" s="77"/>
      <c r="AD226" s="77"/>
    </row>
    <row r="227" spans="1:30">
      <c r="A227" s="80"/>
      <c r="B227" s="39" t="str">
        <f t="shared" si="10"/>
        <v>↑先にセットの種類を選択して下さい。</v>
      </c>
      <c r="C227" s="39">
        <f t="shared" si="11"/>
        <v>0</v>
      </c>
      <c r="D227" s="39">
        <f t="shared" si="12"/>
        <v>0</v>
      </c>
      <c r="AB227" s="77"/>
      <c r="AC227" s="77"/>
      <c r="AD227" s="77"/>
    </row>
    <row r="228" spans="1:30">
      <c r="A228" s="80"/>
      <c r="B228" s="39" t="str">
        <f t="shared" si="10"/>
        <v>↑先にセットの種類を選択して下さい。</v>
      </c>
      <c r="C228" s="39">
        <f t="shared" si="11"/>
        <v>0</v>
      </c>
      <c r="D228" s="39">
        <f t="shared" si="12"/>
        <v>0</v>
      </c>
      <c r="AB228" s="77"/>
      <c r="AC228" s="77"/>
      <c r="AD228" s="77"/>
    </row>
    <row r="229" spans="1:30">
      <c r="A229" s="80"/>
      <c r="B229" s="39" t="str">
        <f t="shared" si="10"/>
        <v>↑先にセットの種類を選択して下さい。</v>
      </c>
      <c r="C229" s="39">
        <f t="shared" si="11"/>
        <v>0</v>
      </c>
      <c r="D229" s="39">
        <f t="shared" si="12"/>
        <v>0</v>
      </c>
      <c r="AB229" s="77"/>
      <c r="AC229" s="77"/>
      <c r="AD229" s="77"/>
    </row>
    <row r="230" spans="1:30">
      <c r="A230" s="80"/>
      <c r="B230" s="39" t="str">
        <f t="shared" si="10"/>
        <v>↑先にセットの種類を選択して下さい。</v>
      </c>
      <c r="C230" s="39">
        <f t="shared" si="11"/>
        <v>0</v>
      </c>
      <c r="D230" s="39">
        <f t="shared" si="12"/>
        <v>0</v>
      </c>
      <c r="AB230" s="77"/>
      <c r="AC230" s="77"/>
      <c r="AD230" s="77"/>
    </row>
    <row r="231" spans="1:30">
      <c r="A231" s="80"/>
      <c r="B231" s="39" t="str">
        <f t="shared" si="10"/>
        <v>↑先にセットの種類を選択して下さい。</v>
      </c>
      <c r="C231" s="39">
        <f t="shared" si="11"/>
        <v>0</v>
      </c>
      <c r="D231" s="39">
        <f t="shared" si="12"/>
        <v>0</v>
      </c>
      <c r="AB231" s="77"/>
      <c r="AC231" s="77"/>
      <c r="AD231" s="77"/>
    </row>
    <row r="232" spans="1:30">
      <c r="A232" s="80"/>
      <c r="B232" s="39" t="str">
        <f t="shared" si="10"/>
        <v>↑先にセットの種類を選択して下さい。</v>
      </c>
      <c r="C232" s="39">
        <f t="shared" si="11"/>
        <v>0</v>
      </c>
      <c r="D232" s="39">
        <f t="shared" si="12"/>
        <v>0</v>
      </c>
      <c r="AB232" s="77"/>
      <c r="AC232" s="77"/>
      <c r="AD232" s="77"/>
    </row>
    <row r="233" spans="1:30">
      <c r="A233" s="80"/>
      <c r="B233" s="39" t="str">
        <f t="shared" si="10"/>
        <v>↑先にセットの種類を選択して下さい。</v>
      </c>
      <c r="C233" s="39">
        <f t="shared" si="11"/>
        <v>0</v>
      </c>
      <c r="D233" s="39">
        <f t="shared" si="12"/>
        <v>0</v>
      </c>
      <c r="AB233" s="77"/>
      <c r="AC233" s="77"/>
      <c r="AD233" s="77"/>
    </row>
    <row r="234" spans="1:30">
      <c r="A234" s="80"/>
      <c r="B234" s="39" t="str">
        <f t="shared" si="10"/>
        <v>↑先にセットの種類を選択して下さい。</v>
      </c>
      <c r="C234" s="39">
        <f t="shared" si="11"/>
        <v>0</v>
      </c>
      <c r="D234" s="39">
        <f t="shared" si="12"/>
        <v>0</v>
      </c>
      <c r="AB234" s="77"/>
      <c r="AC234" s="77"/>
      <c r="AD234" s="77"/>
    </row>
    <row r="235" spans="1:30">
      <c r="A235" s="80"/>
      <c r="B235" s="39" t="str">
        <f t="shared" si="10"/>
        <v>↑先にセットの種類を選択して下さい。</v>
      </c>
      <c r="C235" s="39">
        <f t="shared" si="11"/>
        <v>0</v>
      </c>
      <c r="D235" s="39">
        <f t="shared" si="12"/>
        <v>0</v>
      </c>
      <c r="AB235" s="77"/>
      <c r="AC235" s="77"/>
      <c r="AD235" s="77"/>
    </row>
    <row r="236" spans="1:30">
      <c r="A236" s="80"/>
      <c r="B236" s="39" t="str">
        <f t="shared" si="10"/>
        <v>↑先にセットの種類を選択して下さい。</v>
      </c>
      <c r="C236" s="39">
        <f t="shared" si="11"/>
        <v>0</v>
      </c>
      <c r="D236" s="39">
        <f t="shared" si="12"/>
        <v>0</v>
      </c>
      <c r="AB236" s="77"/>
      <c r="AC236" s="77"/>
      <c r="AD236" s="77"/>
    </row>
    <row r="237" spans="1:30">
      <c r="A237" s="80"/>
      <c r="B237" s="39" t="str">
        <f t="shared" si="10"/>
        <v>↑先にセットの種類を選択して下さい。</v>
      </c>
      <c r="C237" s="39">
        <f t="shared" si="11"/>
        <v>0</v>
      </c>
      <c r="D237" s="39">
        <f t="shared" si="12"/>
        <v>0</v>
      </c>
      <c r="AB237" s="77"/>
      <c r="AC237" s="77"/>
      <c r="AD237" s="77"/>
    </row>
    <row r="238" spans="1:30">
      <c r="A238" s="80"/>
      <c r="B238" s="39" t="str">
        <f t="shared" si="10"/>
        <v>↑先にセットの種類を選択して下さい。</v>
      </c>
      <c r="C238" s="39">
        <f t="shared" si="11"/>
        <v>0</v>
      </c>
      <c r="D238" s="39">
        <f t="shared" si="12"/>
        <v>0</v>
      </c>
      <c r="AB238" s="77"/>
      <c r="AC238" s="77"/>
      <c r="AD238" s="77"/>
    </row>
    <row r="239" spans="1:30">
      <c r="A239" s="80"/>
      <c r="B239" s="39" t="str">
        <f t="shared" si="10"/>
        <v>↑先にセットの種類を選択して下さい。</v>
      </c>
      <c r="C239" s="39">
        <f t="shared" si="11"/>
        <v>0</v>
      </c>
      <c r="D239" s="39">
        <f t="shared" si="12"/>
        <v>0</v>
      </c>
      <c r="AB239" s="77"/>
      <c r="AC239" s="77"/>
      <c r="AD239" s="77"/>
    </row>
    <row r="240" spans="1:30">
      <c r="A240" s="80"/>
      <c r="B240" s="39" t="str">
        <f t="shared" si="10"/>
        <v>↑先にセットの種類を選択して下さい。</v>
      </c>
      <c r="C240" s="39">
        <f t="shared" si="11"/>
        <v>0</v>
      </c>
      <c r="D240" s="39">
        <f t="shared" si="12"/>
        <v>0</v>
      </c>
      <c r="AB240" s="77"/>
      <c r="AC240" s="77"/>
      <c r="AD240" s="77"/>
    </row>
    <row r="241" spans="1:30">
      <c r="A241" s="80"/>
      <c r="B241" s="39" t="str">
        <f t="shared" si="10"/>
        <v>↑先にセットの種類を選択して下さい。</v>
      </c>
      <c r="C241" s="39">
        <f t="shared" si="11"/>
        <v>0</v>
      </c>
      <c r="D241" s="39">
        <f t="shared" si="12"/>
        <v>0</v>
      </c>
      <c r="AB241" s="77"/>
      <c r="AC241" s="77"/>
      <c r="AD241" s="77"/>
    </row>
    <row r="242" spans="1:30">
      <c r="A242" s="80"/>
      <c r="B242" s="39" t="str">
        <f t="shared" si="10"/>
        <v>↑先にセットの種類を選択して下さい。</v>
      </c>
      <c r="C242" s="39">
        <f t="shared" si="11"/>
        <v>0</v>
      </c>
      <c r="D242" s="39">
        <f t="shared" si="12"/>
        <v>0</v>
      </c>
      <c r="AB242" s="77"/>
      <c r="AC242" s="77"/>
      <c r="AD242" s="77"/>
    </row>
    <row r="243" spans="1:30">
      <c r="A243" s="80"/>
      <c r="B243" s="39" t="str">
        <f t="shared" si="10"/>
        <v>↑先にセットの種類を選択して下さい。</v>
      </c>
      <c r="C243" s="39">
        <f t="shared" si="11"/>
        <v>0</v>
      </c>
      <c r="D243" s="39">
        <f t="shared" si="12"/>
        <v>0</v>
      </c>
      <c r="AB243" s="77"/>
      <c r="AC243" s="77"/>
      <c r="AD243" s="77"/>
    </row>
    <row r="244" spans="1:30">
      <c r="A244" s="80"/>
      <c r="B244" s="39" t="str">
        <f t="shared" si="10"/>
        <v>↑先にセットの種類を選択して下さい。</v>
      </c>
      <c r="C244" s="39">
        <f t="shared" si="11"/>
        <v>0</v>
      </c>
      <c r="D244" s="39">
        <f t="shared" si="12"/>
        <v>0</v>
      </c>
      <c r="AB244" s="77"/>
      <c r="AC244" s="77"/>
      <c r="AD244" s="77"/>
    </row>
    <row r="245" spans="1:30">
      <c r="A245" s="80"/>
      <c r="B245" s="39" t="str">
        <f t="shared" si="10"/>
        <v>↑先にセットの種類を選択して下さい。</v>
      </c>
      <c r="C245" s="39">
        <f t="shared" si="11"/>
        <v>0</v>
      </c>
      <c r="D245" s="39">
        <f t="shared" si="12"/>
        <v>0</v>
      </c>
      <c r="AB245" s="77"/>
      <c r="AC245" s="77"/>
      <c r="AD245" s="77"/>
    </row>
    <row r="246" spans="1:30">
      <c r="A246" s="80"/>
      <c r="B246" s="39" t="str">
        <f t="shared" si="10"/>
        <v>↑先にセットの種類を選択して下さい。</v>
      </c>
      <c r="C246" s="39">
        <f t="shared" si="11"/>
        <v>0</v>
      </c>
      <c r="D246" s="39">
        <f t="shared" si="12"/>
        <v>0</v>
      </c>
      <c r="AB246" s="77"/>
      <c r="AC246" s="77"/>
      <c r="AD246" s="77"/>
    </row>
    <row r="247" spans="1:30">
      <c r="A247" s="80"/>
      <c r="B247" s="39" t="str">
        <f t="shared" si="10"/>
        <v>↑先にセットの種類を選択して下さい。</v>
      </c>
      <c r="C247" s="39">
        <f t="shared" si="11"/>
        <v>0</v>
      </c>
      <c r="D247" s="39">
        <f t="shared" si="12"/>
        <v>0</v>
      </c>
      <c r="AB247" s="77"/>
      <c r="AC247" s="77"/>
      <c r="AD247" s="77"/>
    </row>
    <row r="248" spans="1:30">
      <c r="A248" s="80"/>
      <c r="B248" s="39" t="str">
        <f t="shared" si="10"/>
        <v>↑先にセットの種類を選択して下さい。</v>
      </c>
      <c r="C248" s="39">
        <f t="shared" si="11"/>
        <v>0</v>
      </c>
      <c r="D248" s="39">
        <f t="shared" si="12"/>
        <v>0</v>
      </c>
      <c r="AB248" s="77"/>
      <c r="AC248" s="77"/>
      <c r="AD248" s="77"/>
    </row>
    <row r="249" spans="1:30">
      <c r="A249" s="80"/>
      <c r="B249" s="39"/>
      <c r="C249" s="39"/>
      <c r="D249" s="39"/>
      <c r="AB249" s="77"/>
      <c r="AC249" s="77"/>
      <c r="AD249" s="77"/>
    </row>
    <row r="250" spans="1:30">
      <c r="A250" s="80"/>
      <c r="B250" s="39"/>
      <c r="C250" s="39"/>
      <c r="D250" s="39"/>
      <c r="AB250" s="77"/>
      <c r="AC250" s="77"/>
      <c r="AD250" s="77"/>
    </row>
    <row r="251" spans="1:30">
      <c r="A251" s="80">
        <v>4</v>
      </c>
      <c r="B251" s="39" t="str">
        <f>CHOOSE($B$104,"↑先にセットの種類を選択して下さい。",D2,G2,J2,M2,P2,S2,V2,Y2,AB2,AE2,AH2,AK2,AN2,AQ2,AT2,AW2,AZ2,BC2,BF2)</f>
        <v>↑先にセットの種類を選択して下さい。</v>
      </c>
      <c r="C251" s="39">
        <f>CHOOSE($B$104,0,F2,I2,L2,O2,R2,U2,X2,AA2,AD2,AG2,AJ2,AM2,AP2,AS2,AV2,AY2,BB2,BE2,BH2)</f>
        <v>0</v>
      </c>
      <c r="D251" s="39">
        <f>CHOOSE($B$104,0,E2,H2,K2,N2,Q2,T2,W2,Z2,AC2,AF2,AI2,AL2,AO2,AR2,AU2,AX2,BA2,BD2,BG2)</f>
        <v>0</v>
      </c>
      <c r="AB251" s="77"/>
      <c r="AC251" s="77"/>
      <c r="AD251" s="77"/>
    </row>
    <row r="252" spans="1:30">
      <c r="A252" s="80"/>
      <c r="B252" s="39" t="str">
        <f t="shared" ref="B252:B278" si="13">CHOOSE($B$104,"↑先にセットの種類を選択して下さい。",D3,G3,J3,M3,P3,S3,V3,Y3,AB3,AE3,AH3,AK3,AN3,AQ3,AT3,AW3,AZ3,BC3,BF3)</f>
        <v>↑先にセットの種類を選択して下さい。</v>
      </c>
      <c r="C252" s="39">
        <f t="shared" ref="C252:C278" si="14">CHOOSE($B$104,0,F3,I3,L3,O3,R3,U3,X3,AA3,AD3,AG3,AJ3,AM3,AP3,AS3,AV3,AY3,BB3,BE3,BH3)</f>
        <v>0</v>
      </c>
      <c r="D252" s="39">
        <f t="shared" ref="D252:D278" si="15">CHOOSE($B$104,0,E3,H3,K3,N3,Q3,T3,W3,Z3,AC3,AF3,AI3,AL3,AO3,AR3,AU3,AX3,BA3,BD3,BG3)</f>
        <v>0</v>
      </c>
      <c r="AB252" s="77"/>
      <c r="AC252" s="77"/>
      <c r="AD252" s="77"/>
    </row>
    <row r="253" spans="1:30">
      <c r="A253" s="80"/>
      <c r="B253" s="39" t="str">
        <f t="shared" si="13"/>
        <v>↑先にセットの種類を選択して下さい。</v>
      </c>
      <c r="C253" s="39">
        <f t="shared" si="14"/>
        <v>0</v>
      </c>
      <c r="D253" s="39">
        <f t="shared" si="15"/>
        <v>0</v>
      </c>
      <c r="AB253" s="77"/>
      <c r="AC253" s="77"/>
      <c r="AD253" s="77"/>
    </row>
    <row r="254" spans="1:30">
      <c r="A254" s="80"/>
      <c r="B254" s="39" t="str">
        <f t="shared" si="13"/>
        <v>↑先にセットの種類を選択して下さい。</v>
      </c>
      <c r="C254" s="39">
        <f t="shared" si="14"/>
        <v>0</v>
      </c>
      <c r="D254" s="39">
        <f t="shared" si="15"/>
        <v>0</v>
      </c>
      <c r="AB254" s="77"/>
      <c r="AC254" s="77"/>
      <c r="AD254" s="77"/>
    </row>
    <row r="255" spans="1:30">
      <c r="A255" s="80"/>
      <c r="B255" s="39" t="str">
        <f t="shared" si="13"/>
        <v>↑先にセットの種類を選択して下さい。</v>
      </c>
      <c r="C255" s="39">
        <f t="shared" si="14"/>
        <v>0</v>
      </c>
      <c r="D255" s="39">
        <f t="shared" si="15"/>
        <v>0</v>
      </c>
      <c r="AB255" s="77"/>
      <c r="AC255" s="77"/>
      <c r="AD255" s="77"/>
    </row>
    <row r="256" spans="1:30">
      <c r="A256" s="80"/>
      <c r="B256" s="39" t="str">
        <f t="shared" si="13"/>
        <v>↑先にセットの種類を選択して下さい。</v>
      </c>
      <c r="C256" s="39">
        <f t="shared" si="14"/>
        <v>0</v>
      </c>
      <c r="D256" s="39">
        <f t="shared" si="15"/>
        <v>0</v>
      </c>
      <c r="AB256" s="77"/>
      <c r="AC256" s="77"/>
      <c r="AD256" s="77"/>
    </row>
    <row r="257" spans="1:30">
      <c r="A257" s="80"/>
      <c r="B257" s="39" t="str">
        <f t="shared" si="13"/>
        <v>↑先にセットの種類を選択して下さい。</v>
      </c>
      <c r="C257" s="39">
        <f t="shared" si="14"/>
        <v>0</v>
      </c>
      <c r="D257" s="39">
        <f t="shared" si="15"/>
        <v>0</v>
      </c>
      <c r="AB257" s="77"/>
      <c r="AC257" s="77"/>
      <c r="AD257" s="77"/>
    </row>
    <row r="258" spans="1:30">
      <c r="A258" s="80"/>
      <c r="B258" s="39" t="str">
        <f t="shared" si="13"/>
        <v>↑先にセットの種類を選択して下さい。</v>
      </c>
      <c r="C258" s="39">
        <f t="shared" si="14"/>
        <v>0</v>
      </c>
      <c r="D258" s="39">
        <f t="shared" si="15"/>
        <v>0</v>
      </c>
      <c r="AB258" s="77"/>
      <c r="AC258" s="77"/>
      <c r="AD258" s="77"/>
    </row>
    <row r="259" spans="1:30">
      <c r="A259" s="80"/>
      <c r="B259" s="39" t="str">
        <f t="shared" si="13"/>
        <v>↑先にセットの種類を選択して下さい。</v>
      </c>
      <c r="C259" s="39">
        <f t="shared" si="14"/>
        <v>0</v>
      </c>
      <c r="D259" s="39">
        <f t="shared" si="15"/>
        <v>0</v>
      </c>
      <c r="AB259" s="77"/>
      <c r="AC259" s="77"/>
      <c r="AD259" s="77"/>
    </row>
    <row r="260" spans="1:30">
      <c r="A260" s="80"/>
      <c r="B260" s="39" t="str">
        <f t="shared" si="13"/>
        <v>↑先にセットの種類を選択して下さい。</v>
      </c>
      <c r="C260" s="39">
        <f t="shared" si="14"/>
        <v>0</v>
      </c>
      <c r="D260" s="39">
        <f t="shared" si="15"/>
        <v>0</v>
      </c>
      <c r="AB260" s="77"/>
      <c r="AC260" s="77"/>
      <c r="AD260" s="77"/>
    </row>
    <row r="261" spans="1:30">
      <c r="A261" s="80"/>
      <c r="B261" s="39" t="str">
        <f t="shared" si="13"/>
        <v>↑先にセットの種類を選択して下さい。</v>
      </c>
      <c r="C261" s="39">
        <f t="shared" si="14"/>
        <v>0</v>
      </c>
      <c r="D261" s="39">
        <f t="shared" si="15"/>
        <v>0</v>
      </c>
      <c r="AB261" s="77"/>
      <c r="AC261" s="77"/>
      <c r="AD261" s="77"/>
    </row>
    <row r="262" spans="1:30">
      <c r="A262" s="80"/>
      <c r="B262" s="39" t="str">
        <f t="shared" si="13"/>
        <v>↑先にセットの種類を選択して下さい。</v>
      </c>
      <c r="C262" s="39">
        <f t="shared" si="14"/>
        <v>0</v>
      </c>
      <c r="D262" s="39">
        <f t="shared" si="15"/>
        <v>0</v>
      </c>
      <c r="AB262" s="77"/>
      <c r="AC262" s="77"/>
      <c r="AD262" s="77"/>
    </row>
    <row r="263" spans="1:30">
      <c r="A263" s="80"/>
      <c r="B263" s="39" t="str">
        <f t="shared" si="13"/>
        <v>↑先にセットの種類を選択して下さい。</v>
      </c>
      <c r="C263" s="39">
        <f t="shared" si="14"/>
        <v>0</v>
      </c>
      <c r="D263" s="39">
        <f t="shared" si="15"/>
        <v>0</v>
      </c>
      <c r="AB263" s="77"/>
      <c r="AC263" s="77"/>
      <c r="AD263" s="77"/>
    </row>
    <row r="264" spans="1:30">
      <c r="A264" s="80"/>
      <c r="B264" s="39" t="str">
        <f t="shared" si="13"/>
        <v>↑先にセットの種類を選択して下さい。</v>
      </c>
      <c r="C264" s="39">
        <f t="shared" si="14"/>
        <v>0</v>
      </c>
      <c r="D264" s="39">
        <f t="shared" si="15"/>
        <v>0</v>
      </c>
      <c r="AB264" s="77"/>
      <c r="AC264" s="77"/>
      <c r="AD264" s="77"/>
    </row>
    <row r="265" spans="1:30">
      <c r="A265" s="80"/>
      <c r="B265" s="39" t="str">
        <f t="shared" si="13"/>
        <v>↑先にセットの種類を選択して下さい。</v>
      </c>
      <c r="C265" s="39">
        <f t="shared" si="14"/>
        <v>0</v>
      </c>
      <c r="D265" s="39">
        <f t="shared" si="15"/>
        <v>0</v>
      </c>
      <c r="AB265" s="77"/>
      <c r="AC265" s="77"/>
      <c r="AD265" s="77"/>
    </row>
    <row r="266" spans="1:30">
      <c r="A266" s="80"/>
      <c r="B266" s="39" t="str">
        <f t="shared" si="13"/>
        <v>↑先にセットの種類を選択して下さい。</v>
      </c>
      <c r="C266" s="39">
        <f t="shared" si="14"/>
        <v>0</v>
      </c>
      <c r="D266" s="39">
        <f t="shared" si="15"/>
        <v>0</v>
      </c>
      <c r="AB266" s="77"/>
      <c r="AC266" s="77"/>
      <c r="AD266" s="77"/>
    </row>
    <row r="267" spans="1:30">
      <c r="A267" s="80"/>
      <c r="B267" s="39" t="str">
        <f t="shared" si="13"/>
        <v>↑先にセットの種類を選択して下さい。</v>
      </c>
      <c r="C267" s="39">
        <f t="shared" si="14"/>
        <v>0</v>
      </c>
      <c r="D267" s="39">
        <f t="shared" si="15"/>
        <v>0</v>
      </c>
      <c r="AB267" s="77"/>
      <c r="AC267" s="77"/>
      <c r="AD267" s="77"/>
    </row>
    <row r="268" spans="1:30">
      <c r="A268" s="80"/>
      <c r="B268" s="39" t="str">
        <f t="shared" si="13"/>
        <v>↑先にセットの種類を選択して下さい。</v>
      </c>
      <c r="C268" s="39">
        <f t="shared" si="14"/>
        <v>0</v>
      </c>
      <c r="D268" s="39">
        <f t="shared" si="15"/>
        <v>0</v>
      </c>
      <c r="AB268" s="77"/>
      <c r="AC268" s="77"/>
      <c r="AD268" s="77"/>
    </row>
    <row r="269" spans="1:30">
      <c r="A269" s="80"/>
      <c r="B269" s="39" t="str">
        <f t="shared" si="13"/>
        <v>↑先にセットの種類を選択して下さい。</v>
      </c>
      <c r="C269" s="39">
        <f t="shared" si="14"/>
        <v>0</v>
      </c>
      <c r="D269" s="39">
        <f t="shared" si="15"/>
        <v>0</v>
      </c>
      <c r="AB269" s="77"/>
      <c r="AC269" s="77"/>
      <c r="AD269" s="77"/>
    </row>
    <row r="270" spans="1:30">
      <c r="A270" s="80"/>
      <c r="B270" s="39" t="str">
        <f t="shared" si="13"/>
        <v>↑先にセットの種類を選択して下さい。</v>
      </c>
      <c r="C270" s="39">
        <f t="shared" si="14"/>
        <v>0</v>
      </c>
      <c r="D270" s="39">
        <f t="shared" si="15"/>
        <v>0</v>
      </c>
      <c r="AB270" s="77"/>
      <c r="AC270" s="77"/>
      <c r="AD270" s="77"/>
    </row>
    <row r="271" spans="1:30">
      <c r="A271" s="80"/>
      <c r="B271" s="39" t="str">
        <f t="shared" si="13"/>
        <v>↑先にセットの種類を選択して下さい。</v>
      </c>
      <c r="C271" s="39">
        <f t="shared" si="14"/>
        <v>0</v>
      </c>
      <c r="D271" s="39">
        <f t="shared" si="15"/>
        <v>0</v>
      </c>
      <c r="AB271" s="77"/>
      <c r="AC271" s="77"/>
      <c r="AD271" s="77"/>
    </row>
    <row r="272" spans="1:30">
      <c r="A272" s="80"/>
      <c r="B272" s="39" t="str">
        <f t="shared" si="13"/>
        <v>↑先にセットの種類を選択して下さい。</v>
      </c>
      <c r="C272" s="39">
        <f t="shared" si="14"/>
        <v>0</v>
      </c>
      <c r="D272" s="39">
        <f t="shared" si="15"/>
        <v>0</v>
      </c>
      <c r="AB272" s="77"/>
      <c r="AC272" s="77"/>
      <c r="AD272" s="77"/>
    </row>
    <row r="273" spans="1:30">
      <c r="A273" s="80"/>
      <c r="B273" s="39" t="str">
        <f t="shared" si="13"/>
        <v>↑先にセットの種類を選択して下さい。</v>
      </c>
      <c r="C273" s="39">
        <f t="shared" si="14"/>
        <v>0</v>
      </c>
      <c r="D273" s="39">
        <f t="shared" si="15"/>
        <v>0</v>
      </c>
      <c r="AB273" s="77"/>
      <c r="AC273" s="77"/>
      <c r="AD273" s="77"/>
    </row>
    <row r="274" spans="1:30">
      <c r="A274" s="80"/>
      <c r="B274" s="39" t="str">
        <f t="shared" si="13"/>
        <v>↑先にセットの種類を選択して下さい。</v>
      </c>
      <c r="C274" s="39">
        <f t="shared" si="14"/>
        <v>0</v>
      </c>
      <c r="D274" s="39">
        <f t="shared" si="15"/>
        <v>0</v>
      </c>
      <c r="AB274" s="77"/>
      <c r="AC274" s="77"/>
      <c r="AD274" s="77"/>
    </row>
    <row r="275" spans="1:30">
      <c r="A275" s="80"/>
      <c r="B275" s="39" t="str">
        <f t="shared" si="13"/>
        <v>↑先にセットの種類を選択して下さい。</v>
      </c>
      <c r="C275" s="39">
        <f t="shared" si="14"/>
        <v>0</v>
      </c>
      <c r="D275" s="39">
        <f t="shared" si="15"/>
        <v>0</v>
      </c>
      <c r="AB275" s="77"/>
      <c r="AC275" s="77"/>
      <c r="AD275" s="77"/>
    </row>
    <row r="276" spans="1:30">
      <c r="A276" s="80"/>
      <c r="B276" s="39" t="str">
        <f t="shared" si="13"/>
        <v>↑先にセットの種類を選択して下さい。</v>
      </c>
      <c r="C276" s="39">
        <f t="shared" si="14"/>
        <v>0</v>
      </c>
      <c r="D276" s="39">
        <f t="shared" si="15"/>
        <v>0</v>
      </c>
      <c r="AB276" s="77"/>
      <c r="AC276" s="77"/>
      <c r="AD276" s="77"/>
    </row>
    <row r="277" spans="1:30">
      <c r="A277" s="80"/>
      <c r="B277" s="39" t="str">
        <f t="shared" si="13"/>
        <v>↑先にセットの種類を選択して下さい。</v>
      </c>
      <c r="C277" s="39">
        <f t="shared" si="14"/>
        <v>0</v>
      </c>
      <c r="D277" s="39">
        <f t="shared" si="15"/>
        <v>0</v>
      </c>
      <c r="AB277" s="77"/>
      <c r="AC277" s="77"/>
      <c r="AD277" s="77"/>
    </row>
    <row r="278" spans="1:30">
      <c r="A278" s="80"/>
      <c r="B278" s="39" t="str">
        <f t="shared" si="13"/>
        <v>↑先にセットの種類を選択して下さい。</v>
      </c>
      <c r="C278" s="39">
        <f t="shared" si="14"/>
        <v>0</v>
      </c>
      <c r="D278" s="39">
        <f t="shared" si="15"/>
        <v>0</v>
      </c>
      <c r="AB278" s="77"/>
      <c r="AC278" s="77"/>
      <c r="AD278" s="77"/>
    </row>
    <row r="279" spans="1:30">
      <c r="A279" s="80"/>
      <c r="B279" s="39"/>
      <c r="C279" s="39"/>
      <c r="D279" s="39"/>
      <c r="AB279" s="77"/>
      <c r="AC279" s="77"/>
      <c r="AD279" s="77"/>
    </row>
    <row r="280" spans="1:30">
      <c r="A280" s="80"/>
      <c r="B280" s="39"/>
      <c r="C280" s="39"/>
      <c r="D280" s="39"/>
      <c r="AB280" s="77"/>
      <c r="AC280" s="77"/>
      <c r="AD280" s="77"/>
    </row>
    <row r="281" spans="1:30">
      <c r="A281" s="80">
        <v>5</v>
      </c>
      <c r="B281" s="39" t="str">
        <f>CHOOSE($B$105,"↑先にセットの種類を選択して下さい。",D2,G2,J2,M2,P2,S2,V2,Y2,AB2,AE2,AH2,AK2,AN2,AQ2,AT2,AW2,AZ2,BC2,BF2)</f>
        <v>↑先にセットの種類を選択して下さい。</v>
      </c>
      <c r="C281" s="39">
        <f>CHOOSE($B$105,0,F2,I2,L2,O2,R2,U2,X2,AA2,AD2,AG2,AJ2,AM2,AP2,AS2,AV2,AY2,BB2,BE2,BH2)</f>
        <v>0</v>
      </c>
      <c r="D281" s="39">
        <f>CHOOSE($B$105,0,E2,H2,K2,N2,Q2,T2,W2,Z2,AC2,AF2,AI2,AL2,AO2,AR2,AU2,AX2,BA2,BD2,BG2)</f>
        <v>0</v>
      </c>
      <c r="AB281" s="77"/>
      <c r="AC281" s="77"/>
      <c r="AD281" s="77"/>
    </row>
    <row r="282" spans="1:30">
      <c r="A282" s="80"/>
      <c r="B282" s="39" t="str">
        <f t="shared" ref="B282:B308" si="16">CHOOSE($B$105,"↑先にセットの種類を選択して下さい。",D3,G3,J3,M3,P3,S3,V3,Y3,AB3,AE3,AH3,AK3,AN3,AQ3,AT3,AW3,AZ3,BC3,BF3)</f>
        <v>↑先にセットの種類を選択して下さい。</v>
      </c>
      <c r="C282" s="39">
        <f t="shared" ref="C282:C308" si="17">CHOOSE($B$105,0,F3,I3,L3,O3,R3,U3,X3,AA3,AD3,AG3,AJ3,AM3,AP3,AS3,AV3,AY3,BB3,BE3,BH3)</f>
        <v>0</v>
      </c>
      <c r="D282" s="39">
        <f t="shared" ref="D282:D308" si="18">CHOOSE($B$105,0,E3,H3,K3,N3,Q3,T3,W3,Z3,AC3,AF3,AI3,AL3,AO3,AR3,AU3,AX3,BA3,BD3,BG3)</f>
        <v>0</v>
      </c>
      <c r="AB282" s="77"/>
      <c r="AC282" s="77"/>
      <c r="AD282" s="77"/>
    </row>
    <row r="283" spans="1:30">
      <c r="A283" s="80"/>
      <c r="B283" s="39" t="str">
        <f t="shared" si="16"/>
        <v>↑先にセットの種類を選択して下さい。</v>
      </c>
      <c r="C283" s="39">
        <f t="shared" si="17"/>
        <v>0</v>
      </c>
      <c r="D283" s="39">
        <f t="shared" si="18"/>
        <v>0</v>
      </c>
      <c r="AB283" s="77"/>
      <c r="AC283" s="77"/>
      <c r="AD283" s="77"/>
    </row>
    <row r="284" spans="1:30">
      <c r="A284" s="80"/>
      <c r="B284" s="39" t="str">
        <f t="shared" si="16"/>
        <v>↑先にセットの種類を選択して下さい。</v>
      </c>
      <c r="C284" s="39">
        <f t="shared" si="17"/>
        <v>0</v>
      </c>
      <c r="D284" s="39">
        <f t="shared" si="18"/>
        <v>0</v>
      </c>
      <c r="AB284" s="77"/>
      <c r="AC284" s="77"/>
      <c r="AD284" s="77"/>
    </row>
    <row r="285" spans="1:30">
      <c r="A285" s="80"/>
      <c r="B285" s="39" t="str">
        <f t="shared" si="16"/>
        <v>↑先にセットの種類を選択して下さい。</v>
      </c>
      <c r="C285" s="39">
        <f t="shared" si="17"/>
        <v>0</v>
      </c>
      <c r="D285" s="39">
        <f t="shared" si="18"/>
        <v>0</v>
      </c>
      <c r="AB285" s="77"/>
      <c r="AC285" s="77"/>
      <c r="AD285" s="77"/>
    </row>
    <row r="286" spans="1:30">
      <c r="A286" s="80"/>
      <c r="B286" s="39" t="str">
        <f t="shared" si="16"/>
        <v>↑先にセットの種類を選択して下さい。</v>
      </c>
      <c r="C286" s="39">
        <f t="shared" si="17"/>
        <v>0</v>
      </c>
      <c r="D286" s="39">
        <f t="shared" si="18"/>
        <v>0</v>
      </c>
      <c r="AB286" s="77"/>
      <c r="AC286" s="77"/>
      <c r="AD286" s="77"/>
    </row>
    <row r="287" spans="1:30">
      <c r="A287" s="80"/>
      <c r="B287" s="39" t="str">
        <f t="shared" si="16"/>
        <v>↑先にセットの種類を選択して下さい。</v>
      </c>
      <c r="C287" s="39">
        <f t="shared" si="17"/>
        <v>0</v>
      </c>
      <c r="D287" s="39">
        <f t="shared" si="18"/>
        <v>0</v>
      </c>
      <c r="AB287" s="77"/>
      <c r="AC287" s="77"/>
      <c r="AD287" s="77"/>
    </row>
    <row r="288" spans="1:30">
      <c r="A288" s="80"/>
      <c r="B288" s="39" t="str">
        <f t="shared" si="16"/>
        <v>↑先にセットの種類を選択して下さい。</v>
      </c>
      <c r="C288" s="39">
        <f t="shared" si="17"/>
        <v>0</v>
      </c>
      <c r="D288" s="39">
        <f t="shared" si="18"/>
        <v>0</v>
      </c>
      <c r="AB288" s="77"/>
      <c r="AC288" s="77"/>
      <c r="AD288" s="77"/>
    </row>
    <row r="289" spans="1:30">
      <c r="A289" s="80"/>
      <c r="B289" s="39" t="str">
        <f t="shared" si="16"/>
        <v>↑先にセットの種類を選択して下さい。</v>
      </c>
      <c r="C289" s="39">
        <f t="shared" si="17"/>
        <v>0</v>
      </c>
      <c r="D289" s="39">
        <f t="shared" si="18"/>
        <v>0</v>
      </c>
      <c r="AB289" s="77"/>
      <c r="AC289" s="77"/>
      <c r="AD289" s="77"/>
    </row>
    <row r="290" spans="1:30">
      <c r="A290" s="80"/>
      <c r="B290" s="39" t="str">
        <f t="shared" si="16"/>
        <v>↑先にセットの種類を選択して下さい。</v>
      </c>
      <c r="C290" s="39">
        <f t="shared" si="17"/>
        <v>0</v>
      </c>
      <c r="D290" s="39">
        <f t="shared" si="18"/>
        <v>0</v>
      </c>
      <c r="AB290" s="77"/>
      <c r="AC290" s="77"/>
      <c r="AD290" s="77"/>
    </row>
    <row r="291" spans="1:30">
      <c r="A291" s="80"/>
      <c r="B291" s="39" t="str">
        <f t="shared" si="16"/>
        <v>↑先にセットの種類を選択して下さい。</v>
      </c>
      <c r="C291" s="39">
        <f t="shared" si="17"/>
        <v>0</v>
      </c>
      <c r="D291" s="39">
        <f t="shared" si="18"/>
        <v>0</v>
      </c>
      <c r="AB291" s="77"/>
      <c r="AC291" s="77"/>
      <c r="AD291" s="77"/>
    </row>
    <row r="292" spans="1:30">
      <c r="A292" s="80"/>
      <c r="B292" s="39" t="str">
        <f t="shared" si="16"/>
        <v>↑先にセットの種類を選択して下さい。</v>
      </c>
      <c r="C292" s="39">
        <f t="shared" si="17"/>
        <v>0</v>
      </c>
      <c r="D292" s="39">
        <f t="shared" si="18"/>
        <v>0</v>
      </c>
      <c r="AB292" s="77"/>
      <c r="AC292" s="77"/>
      <c r="AD292" s="77"/>
    </row>
    <row r="293" spans="1:30">
      <c r="A293" s="80"/>
      <c r="B293" s="39" t="str">
        <f t="shared" si="16"/>
        <v>↑先にセットの種類を選択して下さい。</v>
      </c>
      <c r="C293" s="39">
        <f t="shared" si="17"/>
        <v>0</v>
      </c>
      <c r="D293" s="39">
        <f t="shared" si="18"/>
        <v>0</v>
      </c>
      <c r="AB293" s="77"/>
      <c r="AC293" s="77"/>
      <c r="AD293" s="77"/>
    </row>
    <row r="294" spans="1:30">
      <c r="A294" s="80"/>
      <c r="B294" s="39" t="str">
        <f t="shared" si="16"/>
        <v>↑先にセットの種類を選択して下さい。</v>
      </c>
      <c r="C294" s="39">
        <f t="shared" si="17"/>
        <v>0</v>
      </c>
      <c r="D294" s="39">
        <f t="shared" si="18"/>
        <v>0</v>
      </c>
      <c r="AB294" s="77"/>
      <c r="AC294" s="77"/>
      <c r="AD294" s="77"/>
    </row>
    <row r="295" spans="1:30">
      <c r="A295" s="80"/>
      <c r="B295" s="39" t="str">
        <f t="shared" si="16"/>
        <v>↑先にセットの種類を選択して下さい。</v>
      </c>
      <c r="C295" s="39">
        <f t="shared" si="17"/>
        <v>0</v>
      </c>
      <c r="D295" s="39">
        <f t="shared" si="18"/>
        <v>0</v>
      </c>
      <c r="AB295" s="77"/>
      <c r="AC295" s="77"/>
      <c r="AD295" s="77"/>
    </row>
    <row r="296" spans="1:30">
      <c r="A296" s="80"/>
      <c r="B296" s="39" t="str">
        <f t="shared" si="16"/>
        <v>↑先にセットの種類を選択して下さい。</v>
      </c>
      <c r="C296" s="39">
        <f t="shared" si="17"/>
        <v>0</v>
      </c>
      <c r="D296" s="39">
        <f t="shared" si="18"/>
        <v>0</v>
      </c>
      <c r="AB296" s="77"/>
      <c r="AC296" s="77"/>
      <c r="AD296" s="77"/>
    </row>
    <row r="297" spans="1:30">
      <c r="A297" s="80"/>
      <c r="B297" s="39" t="str">
        <f t="shared" si="16"/>
        <v>↑先にセットの種類を選択して下さい。</v>
      </c>
      <c r="C297" s="39">
        <f t="shared" si="17"/>
        <v>0</v>
      </c>
      <c r="D297" s="39">
        <f t="shared" si="18"/>
        <v>0</v>
      </c>
      <c r="AB297" s="77"/>
      <c r="AC297" s="77"/>
      <c r="AD297" s="77"/>
    </row>
    <row r="298" spans="1:30">
      <c r="A298" s="80"/>
      <c r="B298" s="39" t="str">
        <f t="shared" si="16"/>
        <v>↑先にセットの種類を選択して下さい。</v>
      </c>
      <c r="C298" s="39">
        <f t="shared" si="17"/>
        <v>0</v>
      </c>
      <c r="D298" s="39">
        <f t="shared" si="18"/>
        <v>0</v>
      </c>
      <c r="AB298" s="77"/>
      <c r="AC298" s="77"/>
      <c r="AD298" s="77"/>
    </row>
    <row r="299" spans="1:30">
      <c r="A299" s="80"/>
      <c r="B299" s="39" t="str">
        <f t="shared" si="16"/>
        <v>↑先にセットの種類を選択して下さい。</v>
      </c>
      <c r="C299" s="39">
        <f t="shared" si="17"/>
        <v>0</v>
      </c>
      <c r="D299" s="39">
        <f t="shared" si="18"/>
        <v>0</v>
      </c>
      <c r="AB299" s="77"/>
      <c r="AC299" s="77"/>
      <c r="AD299" s="77"/>
    </row>
    <row r="300" spans="1:30">
      <c r="A300" s="80"/>
      <c r="B300" s="39" t="str">
        <f t="shared" si="16"/>
        <v>↑先にセットの種類を選択して下さい。</v>
      </c>
      <c r="C300" s="39">
        <f t="shared" si="17"/>
        <v>0</v>
      </c>
      <c r="D300" s="39">
        <f t="shared" si="18"/>
        <v>0</v>
      </c>
      <c r="AB300" s="77"/>
      <c r="AC300" s="77"/>
      <c r="AD300" s="77"/>
    </row>
    <row r="301" spans="1:30">
      <c r="A301" s="80"/>
      <c r="B301" s="39" t="str">
        <f t="shared" si="16"/>
        <v>↑先にセットの種類を選択して下さい。</v>
      </c>
      <c r="C301" s="39">
        <f t="shared" si="17"/>
        <v>0</v>
      </c>
      <c r="D301" s="39">
        <f t="shared" si="18"/>
        <v>0</v>
      </c>
      <c r="AB301" s="77"/>
      <c r="AC301" s="77"/>
      <c r="AD301" s="77"/>
    </row>
    <row r="302" spans="1:30">
      <c r="A302" s="80"/>
      <c r="B302" s="39" t="str">
        <f t="shared" si="16"/>
        <v>↑先にセットの種類を選択して下さい。</v>
      </c>
      <c r="C302" s="39">
        <f t="shared" si="17"/>
        <v>0</v>
      </c>
      <c r="D302" s="39">
        <f t="shared" si="18"/>
        <v>0</v>
      </c>
      <c r="AB302" s="77"/>
      <c r="AC302" s="77"/>
      <c r="AD302" s="77"/>
    </row>
    <row r="303" spans="1:30">
      <c r="A303" s="80"/>
      <c r="B303" s="39" t="str">
        <f t="shared" si="16"/>
        <v>↑先にセットの種類を選択して下さい。</v>
      </c>
      <c r="C303" s="39">
        <f t="shared" si="17"/>
        <v>0</v>
      </c>
      <c r="D303" s="39">
        <f t="shared" si="18"/>
        <v>0</v>
      </c>
      <c r="AB303" s="77"/>
      <c r="AC303" s="77"/>
      <c r="AD303" s="77"/>
    </row>
    <row r="304" spans="1:30">
      <c r="A304" s="80"/>
      <c r="B304" s="39" t="str">
        <f t="shared" si="16"/>
        <v>↑先にセットの種類を選択して下さい。</v>
      </c>
      <c r="C304" s="39">
        <f t="shared" si="17"/>
        <v>0</v>
      </c>
      <c r="D304" s="39">
        <f t="shared" si="18"/>
        <v>0</v>
      </c>
      <c r="AB304" s="77"/>
      <c r="AC304" s="77"/>
      <c r="AD304" s="77"/>
    </row>
    <row r="305" spans="1:30">
      <c r="A305" s="80"/>
      <c r="B305" s="39" t="str">
        <f t="shared" si="16"/>
        <v>↑先にセットの種類を選択して下さい。</v>
      </c>
      <c r="C305" s="39">
        <f t="shared" si="17"/>
        <v>0</v>
      </c>
      <c r="D305" s="39">
        <f t="shared" si="18"/>
        <v>0</v>
      </c>
      <c r="AB305" s="77"/>
      <c r="AC305" s="77"/>
      <c r="AD305" s="77"/>
    </row>
    <row r="306" spans="1:30">
      <c r="A306" s="80"/>
      <c r="B306" s="39" t="str">
        <f t="shared" si="16"/>
        <v>↑先にセットの種類を選択して下さい。</v>
      </c>
      <c r="C306" s="39">
        <f t="shared" si="17"/>
        <v>0</v>
      </c>
      <c r="D306" s="39">
        <f t="shared" si="18"/>
        <v>0</v>
      </c>
      <c r="AB306" s="77"/>
      <c r="AC306" s="77"/>
      <c r="AD306" s="77"/>
    </row>
    <row r="307" spans="1:30">
      <c r="A307" s="80"/>
      <c r="B307" s="39" t="str">
        <f t="shared" si="16"/>
        <v>↑先にセットの種類を選択して下さい。</v>
      </c>
      <c r="C307" s="39">
        <f t="shared" si="17"/>
        <v>0</v>
      </c>
      <c r="D307" s="39">
        <f t="shared" si="18"/>
        <v>0</v>
      </c>
      <c r="AB307" s="77"/>
      <c r="AC307" s="77"/>
      <c r="AD307" s="77"/>
    </row>
    <row r="308" spans="1:30">
      <c r="A308" s="80"/>
      <c r="B308" s="39" t="str">
        <f t="shared" si="16"/>
        <v>↑先にセットの種類を選択して下さい。</v>
      </c>
      <c r="C308" s="39">
        <f t="shared" si="17"/>
        <v>0</v>
      </c>
      <c r="D308" s="39">
        <f t="shared" si="18"/>
        <v>0</v>
      </c>
      <c r="AB308" s="77"/>
      <c r="AC308" s="77"/>
      <c r="AD308" s="77"/>
    </row>
    <row r="309" spans="1:30">
      <c r="A309" s="80"/>
      <c r="B309" s="39"/>
      <c r="C309" s="39"/>
      <c r="D309" s="39"/>
      <c r="AB309" s="77"/>
      <c r="AC309" s="77"/>
      <c r="AD309" s="77"/>
    </row>
    <row r="310" spans="1:30">
      <c r="A310" s="80"/>
      <c r="B310" s="39"/>
      <c r="C310" s="39"/>
      <c r="D310" s="39"/>
      <c r="AB310" s="77"/>
      <c r="AC310" s="77"/>
      <c r="AD310" s="77"/>
    </row>
    <row r="311" spans="1:30">
      <c r="A311" s="80">
        <v>6</v>
      </c>
      <c r="B311" s="39" t="str">
        <f>CHOOSE($B$106,"↑先にセットの種類を選択して下さい。",D2,G2,J2,M2,P2,S2,V2,Y2,AB2,AE2,AH2,AK2,AN2,AQ2,AT2,AW2,AZ2,BC2,BF2)</f>
        <v>↑先にセットの種類を選択して下さい。</v>
      </c>
      <c r="C311" s="39">
        <f>CHOOSE($B$106,0,F2,I2,L2,O2,R2,U2,X2,AA2,AD2,AG2,AJ2,AM2,AP2,AS2,AV2,AY2,BB2,BE2,BH2)</f>
        <v>0</v>
      </c>
      <c r="D311" s="39">
        <f>CHOOSE($B$106,0,E2,H2,K2,N2,Q2,T2,W2,Z2,AC2,AF2,AI2,AL2,AO2,AR2,AU2,AX2,BA2,BD2,BG2)</f>
        <v>0</v>
      </c>
      <c r="AB311" s="77"/>
      <c r="AC311" s="77"/>
      <c r="AD311" s="77"/>
    </row>
    <row r="312" spans="1:30">
      <c r="A312" s="80"/>
      <c r="B312" s="39" t="str">
        <f t="shared" ref="B312:B338" si="19">CHOOSE($B$106,"↑先にセットの種類を選択して下さい。",D3,G3,J3,M3,P3,S3,V3,Y3,AB3,AE3,AH3,AK3,AN3,AQ3,AT3,AW3,AZ3,BC3,BF3)</f>
        <v>↑先にセットの種類を選択して下さい。</v>
      </c>
      <c r="C312" s="39">
        <f t="shared" ref="C312:C338" si="20">CHOOSE($B$106,0,F3,I3,L3,O3,R3,U3,X3,AA3,AD3,AG3,AJ3,AM3,AP3,AS3,AV3,AY3,BB3,BE3,BH3)</f>
        <v>0</v>
      </c>
      <c r="D312" s="39">
        <f t="shared" ref="D312:D338" si="21">CHOOSE($B$106,0,E3,H3,K3,N3,Q3,T3,W3,Z3,AC3,AF3,AI3,AL3,AO3,AR3,AU3,AX3,BA3,BD3,BG3)</f>
        <v>0</v>
      </c>
      <c r="AB312" s="77"/>
      <c r="AC312" s="77"/>
      <c r="AD312" s="77"/>
    </row>
    <row r="313" spans="1:30">
      <c r="A313" s="80"/>
      <c r="B313" s="39" t="str">
        <f t="shared" si="19"/>
        <v>↑先にセットの種類を選択して下さい。</v>
      </c>
      <c r="C313" s="39">
        <f t="shared" si="20"/>
        <v>0</v>
      </c>
      <c r="D313" s="39">
        <f t="shared" si="21"/>
        <v>0</v>
      </c>
      <c r="AB313" s="77"/>
      <c r="AC313" s="77"/>
      <c r="AD313" s="77"/>
    </row>
    <row r="314" spans="1:30">
      <c r="A314" s="80"/>
      <c r="B314" s="39" t="str">
        <f t="shared" si="19"/>
        <v>↑先にセットの種類を選択して下さい。</v>
      </c>
      <c r="C314" s="39">
        <f t="shared" si="20"/>
        <v>0</v>
      </c>
      <c r="D314" s="39">
        <f t="shared" si="21"/>
        <v>0</v>
      </c>
      <c r="AB314" s="77"/>
      <c r="AC314" s="77"/>
      <c r="AD314" s="77"/>
    </row>
    <row r="315" spans="1:30">
      <c r="A315" s="80"/>
      <c r="B315" s="39" t="str">
        <f t="shared" si="19"/>
        <v>↑先にセットの種類を選択して下さい。</v>
      </c>
      <c r="C315" s="39">
        <f t="shared" si="20"/>
        <v>0</v>
      </c>
      <c r="D315" s="39">
        <f t="shared" si="21"/>
        <v>0</v>
      </c>
      <c r="AB315" s="77"/>
      <c r="AC315" s="77"/>
      <c r="AD315" s="77"/>
    </row>
    <row r="316" spans="1:30">
      <c r="A316" s="80"/>
      <c r="B316" s="39" t="str">
        <f t="shared" si="19"/>
        <v>↑先にセットの種類を選択して下さい。</v>
      </c>
      <c r="C316" s="39">
        <f t="shared" si="20"/>
        <v>0</v>
      </c>
      <c r="D316" s="39">
        <f t="shared" si="21"/>
        <v>0</v>
      </c>
      <c r="AB316" s="77"/>
      <c r="AC316" s="77"/>
      <c r="AD316" s="77"/>
    </row>
    <row r="317" spans="1:30">
      <c r="A317" s="80"/>
      <c r="B317" s="39" t="str">
        <f t="shared" si="19"/>
        <v>↑先にセットの種類を選択して下さい。</v>
      </c>
      <c r="C317" s="39">
        <f t="shared" si="20"/>
        <v>0</v>
      </c>
      <c r="D317" s="39">
        <f t="shared" si="21"/>
        <v>0</v>
      </c>
      <c r="AB317" s="77"/>
      <c r="AC317" s="77"/>
      <c r="AD317" s="77"/>
    </row>
    <row r="318" spans="1:30">
      <c r="A318" s="80"/>
      <c r="B318" s="39" t="str">
        <f t="shared" si="19"/>
        <v>↑先にセットの種類を選択して下さい。</v>
      </c>
      <c r="C318" s="39">
        <f t="shared" si="20"/>
        <v>0</v>
      </c>
      <c r="D318" s="39">
        <f t="shared" si="21"/>
        <v>0</v>
      </c>
      <c r="AB318" s="77"/>
      <c r="AC318" s="77"/>
      <c r="AD318" s="77"/>
    </row>
    <row r="319" spans="1:30">
      <c r="A319" s="80"/>
      <c r="B319" s="39" t="str">
        <f t="shared" si="19"/>
        <v>↑先にセットの種類を選択して下さい。</v>
      </c>
      <c r="C319" s="39">
        <f t="shared" si="20"/>
        <v>0</v>
      </c>
      <c r="D319" s="39">
        <f t="shared" si="21"/>
        <v>0</v>
      </c>
      <c r="AB319" s="77"/>
      <c r="AC319" s="77"/>
      <c r="AD319" s="77"/>
    </row>
    <row r="320" spans="1:30">
      <c r="A320" s="80"/>
      <c r="B320" s="39" t="str">
        <f t="shared" si="19"/>
        <v>↑先にセットの種類を選択して下さい。</v>
      </c>
      <c r="C320" s="39">
        <f t="shared" si="20"/>
        <v>0</v>
      </c>
      <c r="D320" s="39">
        <f t="shared" si="21"/>
        <v>0</v>
      </c>
      <c r="AB320" s="77"/>
      <c r="AC320" s="77"/>
      <c r="AD320" s="77"/>
    </row>
    <row r="321" spans="1:30">
      <c r="A321" s="80"/>
      <c r="B321" s="39" t="str">
        <f t="shared" si="19"/>
        <v>↑先にセットの種類を選択して下さい。</v>
      </c>
      <c r="C321" s="39">
        <f t="shared" si="20"/>
        <v>0</v>
      </c>
      <c r="D321" s="39">
        <f t="shared" si="21"/>
        <v>0</v>
      </c>
      <c r="AB321" s="77"/>
      <c r="AC321" s="77"/>
      <c r="AD321" s="77"/>
    </row>
    <row r="322" spans="1:30">
      <c r="A322" s="80"/>
      <c r="B322" s="39" t="str">
        <f t="shared" si="19"/>
        <v>↑先にセットの種類を選択して下さい。</v>
      </c>
      <c r="C322" s="39">
        <f t="shared" si="20"/>
        <v>0</v>
      </c>
      <c r="D322" s="39">
        <f t="shared" si="21"/>
        <v>0</v>
      </c>
      <c r="AB322" s="77"/>
      <c r="AC322" s="77"/>
      <c r="AD322" s="77"/>
    </row>
    <row r="323" spans="1:30">
      <c r="A323" s="80"/>
      <c r="B323" s="39" t="str">
        <f t="shared" si="19"/>
        <v>↑先にセットの種類を選択して下さい。</v>
      </c>
      <c r="C323" s="39">
        <f t="shared" si="20"/>
        <v>0</v>
      </c>
      <c r="D323" s="39">
        <f t="shared" si="21"/>
        <v>0</v>
      </c>
      <c r="AB323" s="77"/>
      <c r="AC323" s="77"/>
      <c r="AD323" s="77"/>
    </row>
    <row r="324" spans="1:30">
      <c r="A324" s="80"/>
      <c r="B324" s="39" t="str">
        <f t="shared" si="19"/>
        <v>↑先にセットの種類を選択して下さい。</v>
      </c>
      <c r="C324" s="39">
        <f t="shared" si="20"/>
        <v>0</v>
      </c>
      <c r="D324" s="39">
        <f t="shared" si="21"/>
        <v>0</v>
      </c>
      <c r="AB324" s="77"/>
      <c r="AC324" s="77"/>
      <c r="AD324" s="77"/>
    </row>
    <row r="325" spans="1:30">
      <c r="A325" s="80"/>
      <c r="B325" s="39" t="str">
        <f t="shared" si="19"/>
        <v>↑先にセットの種類を選択して下さい。</v>
      </c>
      <c r="C325" s="39">
        <f t="shared" si="20"/>
        <v>0</v>
      </c>
      <c r="D325" s="39">
        <f t="shared" si="21"/>
        <v>0</v>
      </c>
      <c r="AB325" s="77"/>
      <c r="AC325" s="77"/>
      <c r="AD325" s="77"/>
    </row>
    <row r="326" spans="1:30">
      <c r="A326" s="80"/>
      <c r="B326" s="39" t="str">
        <f t="shared" si="19"/>
        <v>↑先にセットの種類を選択して下さい。</v>
      </c>
      <c r="C326" s="39">
        <f t="shared" si="20"/>
        <v>0</v>
      </c>
      <c r="D326" s="39">
        <f t="shared" si="21"/>
        <v>0</v>
      </c>
      <c r="AB326" s="77"/>
      <c r="AC326" s="77"/>
      <c r="AD326" s="77"/>
    </row>
    <row r="327" spans="1:30">
      <c r="A327" s="80"/>
      <c r="B327" s="39" t="str">
        <f t="shared" si="19"/>
        <v>↑先にセットの種類を選択して下さい。</v>
      </c>
      <c r="C327" s="39">
        <f t="shared" si="20"/>
        <v>0</v>
      </c>
      <c r="D327" s="39">
        <f t="shared" si="21"/>
        <v>0</v>
      </c>
      <c r="AB327" s="77"/>
      <c r="AC327" s="77"/>
      <c r="AD327" s="77"/>
    </row>
    <row r="328" spans="1:30">
      <c r="A328" s="80"/>
      <c r="B328" s="39" t="str">
        <f t="shared" si="19"/>
        <v>↑先にセットの種類を選択して下さい。</v>
      </c>
      <c r="C328" s="39">
        <f t="shared" si="20"/>
        <v>0</v>
      </c>
      <c r="D328" s="39">
        <f t="shared" si="21"/>
        <v>0</v>
      </c>
      <c r="AB328" s="77"/>
      <c r="AC328" s="77"/>
      <c r="AD328" s="77"/>
    </row>
    <row r="329" spans="1:30">
      <c r="A329" s="80"/>
      <c r="B329" s="39" t="str">
        <f t="shared" si="19"/>
        <v>↑先にセットの種類を選択して下さい。</v>
      </c>
      <c r="C329" s="39">
        <f t="shared" si="20"/>
        <v>0</v>
      </c>
      <c r="D329" s="39">
        <f t="shared" si="21"/>
        <v>0</v>
      </c>
      <c r="AB329" s="77"/>
      <c r="AC329" s="77"/>
      <c r="AD329" s="77"/>
    </row>
    <row r="330" spans="1:30">
      <c r="A330" s="80"/>
      <c r="B330" s="39" t="str">
        <f t="shared" si="19"/>
        <v>↑先にセットの種類を選択して下さい。</v>
      </c>
      <c r="C330" s="39">
        <f t="shared" si="20"/>
        <v>0</v>
      </c>
      <c r="D330" s="39">
        <f t="shared" si="21"/>
        <v>0</v>
      </c>
      <c r="AB330" s="77"/>
      <c r="AC330" s="77"/>
      <c r="AD330" s="77"/>
    </row>
    <row r="331" spans="1:30">
      <c r="A331" s="80"/>
      <c r="B331" s="39" t="str">
        <f t="shared" si="19"/>
        <v>↑先にセットの種類を選択して下さい。</v>
      </c>
      <c r="C331" s="39">
        <f t="shared" si="20"/>
        <v>0</v>
      </c>
      <c r="D331" s="39">
        <f t="shared" si="21"/>
        <v>0</v>
      </c>
      <c r="AB331" s="77"/>
      <c r="AC331" s="77"/>
      <c r="AD331" s="77"/>
    </row>
    <row r="332" spans="1:30">
      <c r="A332" s="80"/>
      <c r="B332" s="39" t="str">
        <f t="shared" si="19"/>
        <v>↑先にセットの種類を選択して下さい。</v>
      </c>
      <c r="C332" s="39">
        <f t="shared" si="20"/>
        <v>0</v>
      </c>
      <c r="D332" s="39">
        <f t="shared" si="21"/>
        <v>0</v>
      </c>
      <c r="AB332" s="77"/>
      <c r="AC332" s="77"/>
      <c r="AD332" s="77"/>
    </row>
    <row r="333" spans="1:30">
      <c r="A333" s="80"/>
      <c r="B333" s="39" t="str">
        <f t="shared" si="19"/>
        <v>↑先にセットの種類を選択して下さい。</v>
      </c>
      <c r="C333" s="39">
        <f t="shared" si="20"/>
        <v>0</v>
      </c>
      <c r="D333" s="39">
        <f t="shared" si="21"/>
        <v>0</v>
      </c>
      <c r="AB333" s="77"/>
      <c r="AC333" s="77"/>
      <c r="AD333" s="77"/>
    </row>
    <row r="334" spans="1:30">
      <c r="A334" s="80"/>
      <c r="B334" s="39" t="str">
        <f t="shared" si="19"/>
        <v>↑先にセットの種類を選択して下さい。</v>
      </c>
      <c r="C334" s="39">
        <f t="shared" si="20"/>
        <v>0</v>
      </c>
      <c r="D334" s="39">
        <f t="shared" si="21"/>
        <v>0</v>
      </c>
      <c r="AB334" s="77"/>
      <c r="AC334" s="77"/>
      <c r="AD334" s="77"/>
    </row>
    <row r="335" spans="1:30">
      <c r="A335" s="80"/>
      <c r="B335" s="39" t="str">
        <f t="shared" si="19"/>
        <v>↑先にセットの種類を選択して下さい。</v>
      </c>
      <c r="C335" s="39">
        <f t="shared" si="20"/>
        <v>0</v>
      </c>
      <c r="D335" s="39">
        <f t="shared" si="21"/>
        <v>0</v>
      </c>
      <c r="AB335" s="77"/>
      <c r="AC335" s="77"/>
      <c r="AD335" s="77"/>
    </row>
    <row r="336" spans="1:30">
      <c r="A336" s="80"/>
      <c r="B336" s="39" t="str">
        <f t="shared" si="19"/>
        <v>↑先にセットの種類を選択して下さい。</v>
      </c>
      <c r="C336" s="39">
        <f t="shared" si="20"/>
        <v>0</v>
      </c>
      <c r="D336" s="39">
        <f t="shared" si="21"/>
        <v>0</v>
      </c>
      <c r="AB336" s="77"/>
      <c r="AC336" s="77"/>
      <c r="AD336" s="77"/>
    </row>
    <row r="337" spans="1:30">
      <c r="A337" s="80"/>
      <c r="B337" s="39" t="str">
        <f t="shared" si="19"/>
        <v>↑先にセットの種類を選択して下さい。</v>
      </c>
      <c r="C337" s="39">
        <f t="shared" si="20"/>
        <v>0</v>
      </c>
      <c r="D337" s="39">
        <f t="shared" si="21"/>
        <v>0</v>
      </c>
      <c r="AB337" s="77"/>
      <c r="AC337" s="77"/>
      <c r="AD337" s="77"/>
    </row>
    <row r="338" spans="1:30">
      <c r="A338" s="80"/>
      <c r="B338" s="39" t="str">
        <f t="shared" si="19"/>
        <v>↑先にセットの種類を選択して下さい。</v>
      </c>
      <c r="C338" s="39">
        <f t="shared" si="20"/>
        <v>0</v>
      </c>
      <c r="D338" s="39">
        <f t="shared" si="21"/>
        <v>0</v>
      </c>
      <c r="AB338" s="77"/>
      <c r="AC338" s="77"/>
      <c r="AD338" s="77"/>
    </row>
    <row r="339" spans="1:30">
      <c r="A339" s="80"/>
      <c r="B339" s="39"/>
      <c r="C339" s="39"/>
      <c r="D339" s="39"/>
      <c r="AB339" s="77"/>
      <c r="AC339" s="77"/>
      <c r="AD339" s="77"/>
    </row>
    <row r="340" spans="1:30">
      <c r="A340" s="80"/>
      <c r="B340" s="39"/>
      <c r="C340" s="39"/>
      <c r="D340" s="39"/>
      <c r="AB340" s="77"/>
      <c r="AC340" s="77"/>
      <c r="AD340" s="77"/>
    </row>
    <row r="341" spans="1:30">
      <c r="A341" s="80">
        <v>7</v>
      </c>
      <c r="B341" s="39" t="str">
        <f>CHOOSE($B$107,"↑先にセットの種類を選択して下さい。",D2,G2,J2,M2,P2,S2,V2,Y2,AB2,AE2,AH2,AK2,AN2,AQ2,AT2,AW2,AZ2,BC2,BF2)</f>
        <v>↑先にセットの種類を選択して下さい。</v>
      </c>
      <c r="C341" s="39">
        <f>CHOOSE($B$107,0,F2,I2,L2,O2,R2,U2,X2,AA2,AD2,AG2,AJ2,AM2,AP2,AS2,AV2,AY2,BB2,BE2,BH2)</f>
        <v>0</v>
      </c>
      <c r="D341" s="39">
        <f>CHOOSE($B$107,0,E2,H2,K2,N2,Q2,T2,W2,Z2,AC2,AF2,AI2,AL2,AO2,AR2,AU2,AX2,BA2,BD2,BG2)</f>
        <v>0</v>
      </c>
      <c r="AB341" s="77"/>
      <c r="AC341" s="77"/>
      <c r="AD341" s="77"/>
    </row>
    <row r="342" spans="1:30">
      <c r="A342" s="80"/>
      <c r="B342" s="39" t="str">
        <f t="shared" ref="B342:B368" si="22">CHOOSE($B$107,"↑先にセットの種類を選択して下さい。",D3,G3,J3,M3,P3,S3,V3,Y3,AB3,AE3,AH3,AK3,AN3,AQ3,AT3,AW3,AZ3,BC3,BF3)</f>
        <v>↑先にセットの種類を選択して下さい。</v>
      </c>
      <c r="C342" s="39">
        <f t="shared" ref="C342:C368" si="23">CHOOSE($B$107,0,F3,I3,L3,O3,R3,U3,X3,AA3,AD3,AG3,AJ3,AM3,AP3,AS3,AV3,AY3,BB3,BE3,BH3)</f>
        <v>0</v>
      </c>
      <c r="D342" s="39">
        <f t="shared" ref="D342:D368" si="24">CHOOSE($B$107,0,E3,H3,K3,N3,Q3,T3,W3,Z3,AC3,AF3,AI3,AL3,AO3,AR3,AU3,AX3,BA3,BD3,BG3)</f>
        <v>0</v>
      </c>
      <c r="AB342" s="77"/>
      <c r="AC342" s="77"/>
      <c r="AD342" s="77"/>
    </row>
    <row r="343" spans="1:30">
      <c r="A343" s="80"/>
      <c r="B343" s="39" t="str">
        <f t="shared" si="22"/>
        <v>↑先にセットの種類を選択して下さい。</v>
      </c>
      <c r="C343" s="39">
        <f t="shared" si="23"/>
        <v>0</v>
      </c>
      <c r="D343" s="39">
        <f t="shared" si="24"/>
        <v>0</v>
      </c>
      <c r="AB343" s="77"/>
      <c r="AC343" s="77"/>
      <c r="AD343" s="77"/>
    </row>
    <row r="344" spans="1:30">
      <c r="A344" s="80"/>
      <c r="B344" s="39" t="str">
        <f t="shared" si="22"/>
        <v>↑先にセットの種類を選択して下さい。</v>
      </c>
      <c r="C344" s="39">
        <f t="shared" si="23"/>
        <v>0</v>
      </c>
      <c r="D344" s="39">
        <f t="shared" si="24"/>
        <v>0</v>
      </c>
      <c r="AB344" s="77"/>
      <c r="AC344" s="77"/>
      <c r="AD344" s="77"/>
    </row>
    <row r="345" spans="1:30">
      <c r="A345" s="80"/>
      <c r="B345" s="39" t="str">
        <f t="shared" si="22"/>
        <v>↑先にセットの種類を選択して下さい。</v>
      </c>
      <c r="C345" s="39">
        <f t="shared" si="23"/>
        <v>0</v>
      </c>
      <c r="D345" s="39">
        <f t="shared" si="24"/>
        <v>0</v>
      </c>
      <c r="AB345" s="77"/>
      <c r="AC345" s="77"/>
      <c r="AD345" s="77"/>
    </row>
    <row r="346" spans="1:30">
      <c r="A346" s="80"/>
      <c r="B346" s="39" t="str">
        <f t="shared" si="22"/>
        <v>↑先にセットの種類を選択して下さい。</v>
      </c>
      <c r="C346" s="39">
        <f t="shared" si="23"/>
        <v>0</v>
      </c>
      <c r="D346" s="39">
        <f t="shared" si="24"/>
        <v>0</v>
      </c>
      <c r="AB346" s="77"/>
      <c r="AC346" s="77"/>
      <c r="AD346" s="77"/>
    </row>
    <row r="347" spans="1:30">
      <c r="A347" s="80"/>
      <c r="B347" s="39" t="str">
        <f t="shared" si="22"/>
        <v>↑先にセットの種類を選択して下さい。</v>
      </c>
      <c r="C347" s="39">
        <f t="shared" si="23"/>
        <v>0</v>
      </c>
      <c r="D347" s="39">
        <f t="shared" si="24"/>
        <v>0</v>
      </c>
      <c r="AB347" s="77"/>
      <c r="AC347" s="77"/>
      <c r="AD347" s="77"/>
    </row>
    <row r="348" spans="1:30">
      <c r="A348" s="80"/>
      <c r="B348" s="39" t="str">
        <f t="shared" si="22"/>
        <v>↑先にセットの種類を選択して下さい。</v>
      </c>
      <c r="C348" s="39">
        <f t="shared" si="23"/>
        <v>0</v>
      </c>
      <c r="D348" s="39">
        <f t="shared" si="24"/>
        <v>0</v>
      </c>
      <c r="AB348" s="77"/>
      <c r="AC348" s="77"/>
      <c r="AD348" s="77"/>
    </row>
    <row r="349" spans="1:30">
      <c r="A349" s="80"/>
      <c r="B349" s="39" t="str">
        <f t="shared" si="22"/>
        <v>↑先にセットの種類を選択して下さい。</v>
      </c>
      <c r="C349" s="39">
        <f t="shared" si="23"/>
        <v>0</v>
      </c>
      <c r="D349" s="39">
        <f t="shared" si="24"/>
        <v>0</v>
      </c>
      <c r="AB349" s="77"/>
      <c r="AC349" s="77"/>
      <c r="AD349" s="77"/>
    </row>
    <row r="350" spans="1:30">
      <c r="A350" s="80"/>
      <c r="B350" s="39" t="str">
        <f t="shared" si="22"/>
        <v>↑先にセットの種類を選択して下さい。</v>
      </c>
      <c r="C350" s="39">
        <f t="shared" si="23"/>
        <v>0</v>
      </c>
      <c r="D350" s="39">
        <f t="shared" si="24"/>
        <v>0</v>
      </c>
      <c r="AB350" s="77"/>
      <c r="AC350" s="77"/>
      <c r="AD350" s="77"/>
    </row>
    <row r="351" spans="1:30">
      <c r="A351" s="80"/>
      <c r="B351" s="39" t="str">
        <f t="shared" si="22"/>
        <v>↑先にセットの種類を選択して下さい。</v>
      </c>
      <c r="C351" s="39">
        <f t="shared" si="23"/>
        <v>0</v>
      </c>
      <c r="D351" s="39">
        <f t="shared" si="24"/>
        <v>0</v>
      </c>
      <c r="AB351" s="77"/>
      <c r="AC351" s="77"/>
      <c r="AD351" s="77"/>
    </row>
    <row r="352" spans="1:30">
      <c r="A352" s="80"/>
      <c r="B352" s="39" t="str">
        <f t="shared" si="22"/>
        <v>↑先にセットの種類を選択して下さい。</v>
      </c>
      <c r="C352" s="39">
        <f t="shared" si="23"/>
        <v>0</v>
      </c>
      <c r="D352" s="39">
        <f t="shared" si="24"/>
        <v>0</v>
      </c>
      <c r="AB352" s="77"/>
      <c r="AC352" s="77"/>
      <c r="AD352" s="77"/>
    </row>
    <row r="353" spans="1:30">
      <c r="A353" s="80"/>
      <c r="B353" s="39" t="str">
        <f t="shared" si="22"/>
        <v>↑先にセットの種類を選択して下さい。</v>
      </c>
      <c r="C353" s="39">
        <f t="shared" si="23"/>
        <v>0</v>
      </c>
      <c r="D353" s="39">
        <f t="shared" si="24"/>
        <v>0</v>
      </c>
      <c r="AB353" s="77"/>
      <c r="AC353" s="77"/>
      <c r="AD353" s="77"/>
    </row>
    <row r="354" spans="1:30">
      <c r="A354" s="80"/>
      <c r="B354" s="39" t="str">
        <f t="shared" si="22"/>
        <v>↑先にセットの種類を選択して下さい。</v>
      </c>
      <c r="C354" s="39">
        <f t="shared" si="23"/>
        <v>0</v>
      </c>
      <c r="D354" s="39">
        <f t="shared" si="24"/>
        <v>0</v>
      </c>
      <c r="AB354" s="77"/>
      <c r="AC354" s="77"/>
      <c r="AD354" s="77"/>
    </row>
    <row r="355" spans="1:30">
      <c r="A355" s="80"/>
      <c r="B355" s="39" t="str">
        <f t="shared" si="22"/>
        <v>↑先にセットの種類を選択して下さい。</v>
      </c>
      <c r="C355" s="39">
        <f t="shared" si="23"/>
        <v>0</v>
      </c>
      <c r="D355" s="39">
        <f t="shared" si="24"/>
        <v>0</v>
      </c>
      <c r="AB355" s="77"/>
      <c r="AC355" s="77"/>
      <c r="AD355" s="77"/>
    </row>
    <row r="356" spans="1:30">
      <c r="A356" s="80"/>
      <c r="B356" s="39" t="str">
        <f t="shared" si="22"/>
        <v>↑先にセットの種類を選択して下さい。</v>
      </c>
      <c r="C356" s="39">
        <f t="shared" si="23"/>
        <v>0</v>
      </c>
      <c r="D356" s="39">
        <f t="shared" si="24"/>
        <v>0</v>
      </c>
      <c r="AB356" s="77"/>
      <c r="AC356" s="77"/>
      <c r="AD356" s="77"/>
    </row>
    <row r="357" spans="1:30">
      <c r="A357" s="80"/>
      <c r="B357" s="39" t="str">
        <f t="shared" si="22"/>
        <v>↑先にセットの種類を選択して下さい。</v>
      </c>
      <c r="C357" s="39">
        <f t="shared" si="23"/>
        <v>0</v>
      </c>
      <c r="D357" s="39">
        <f t="shared" si="24"/>
        <v>0</v>
      </c>
      <c r="AB357" s="77"/>
      <c r="AC357" s="77"/>
      <c r="AD357" s="77"/>
    </row>
    <row r="358" spans="1:30">
      <c r="A358" s="80"/>
      <c r="B358" s="39" t="str">
        <f t="shared" si="22"/>
        <v>↑先にセットの種類を選択して下さい。</v>
      </c>
      <c r="C358" s="39">
        <f t="shared" si="23"/>
        <v>0</v>
      </c>
      <c r="D358" s="39">
        <f t="shared" si="24"/>
        <v>0</v>
      </c>
      <c r="AB358" s="77"/>
      <c r="AC358" s="77"/>
      <c r="AD358" s="77"/>
    </row>
    <row r="359" spans="1:30">
      <c r="A359" s="80"/>
      <c r="B359" s="39" t="str">
        <f t="shared" si="22"/>
        <v>↑先にセットの種類を選択して下さい。</v>
      </c>
      <c r="C359" s="39">
        <f t="shared" si="23"/>
        <v>0</v>
      </c>
      <c r="D359" s="39">
        <f t="shared" si="24"/>
        <v>0</v>
      </c>
      <c r="AB359" s="77"/>
      <c r="AC359" s="77"/>
      <c r="AD359" s="77"/>
    </row>
    <row r="360" spans="1:30">
      <c r="A360" s="80"/>
      <c r="B360" s="39" t="str">
        <f t="shared" si="22"/>
        <v>↑先にセットの種類を選択して下さい。</v>
      </c>
      <c r="C360" s="39">
        <f t="shared" si="23"/>
        <v>0</v>
      </c>
      <c r="D360" s="39">
        <f t="shared" si="24"/>
        <v>0</v>
      </c>
      <c r="AB360" s="77"/>
      <c r="AC360" s="77"/>
      <c r="AD360" s="77"/>
    </row>
    <row r="361" spans="1:30">
      <c r="A361" s="80"/>
      <c r="B361" s="39" t="str">
        <f t="shared" si="22"/>
        <v>↑先にセットの種類を選択して下さい。</v>
      </c>
      <c r="C361" s="39">
        <f t="shared" si="23"/>
        <v>0</v>
      </c>
      <c r="D361" s="39">
        <f t="shared" si="24"/>
        <v>0</v>
      </c>
      <c r="AB361" s="77"/>
      <c r="AC361" s="77"/>
      <c r="AD361" s="77"/>
    </row>
    <row r="362" spans="1:30">
      <c r="A362" s="80"/>
      <c r="B362" s="39" t="str">
        <f t="shared" si="22"/>
        <v>↑先にセットの種類を選択して下さい。</v>
      </c>
      <c r="C362" s="39">
        <f t="shared" si="23"/>
        <v>0</v>
      </c>
      <c r="D362" s="39">
        <f t="shared" si="24"/>
        <v>0</v>
      </c>
      <c r="AB362" s="77"/>
      <c r="AC362" s="77"/>
      <c r="AD362" s="77"/>
    </row>
    <row r="363" spans="1:30">
      <c r="A363" s="80"/>
      <c r="B363" s="39" t="str">
        <f t="shared" si="22"/>
        <v>↑先にセットの種類を選択して下さい。</v>
      </c>
      <c r="C363" s="39">
        <f t="shared" si="23"/>
        <v>0</v>
      </c>
      <c r="D363" s="39">
        <f t="shared" si="24"/>
        <v>0</v>
      </c>
      <c r="AB363" s="77"/>
      <c r="AC363" s="77"/>
      <c r="AD363" s="77"/>
    </row>
    <row r="364" spans="1:30">
      <c r="A364" s="80"/>
      <c r="B364" s="39" t="str">
        <f t="shared" si="22"/>
        <v>↑先にセットの種類を選択して下さい。</v>
      </c>
      <c r="C364" s="39">
        <f t="shared" si="23"/>
        <v>0</v>
      </c>
      <c r="D364" s="39">
        <f t="shared" si="24"/>
        <v>0</v>
      </c>
      <c r="AB364" s="77"/>
      <c r="AC364" s="77"/>
      <c r="AD364" s="77"/>
    </row>
    <row r="365" spans="1:30">
      <c r="A365" s="80"/>
      <c r="B365" s="39" t="str">
        <f t="shared" si="22"/>
        <v>↑先にセットの種類を選択して下さい。</v>
      </c>
      <c r="C365" s="39">
        <f t="shared" si="23"/>
        <v>0</v>
      </c>
      <c r="D365" s="39">
        <f t="shared" si="24"/>
        <v>0</v>
      </c>
      <c r="AB365" s="77"/>
      <c r="AC365" s="77"/>
      <c r="AD365" s="77"/>
    </row>
    <row r="366" spans="1:30">
      <c r="A366" s="80"/>
      <c r="B366" s="39" t="str">
        <f t="shared" si="22"/>
        <v>↑先にセットの種類を選択して下さい。</v>
      </c>
      <c r="C366" s="39">
        <f t="shared" si="23"/>
        <v>0</v>
      </c>
      <c r="D366" s="39">
        <f t="shared" si="24"/>
        <v>0</v>
      </c>
      <c r="AB366" s="77"/>
      <c r="AC366" s="77"/>
      <c r="AD366" s="77"/>
    </row>
    <row r="367" spans="1:30">
      <c r="A367" s="80"/>
      <c r="B367" s="39" t="str">
        <f t="shared" si="22"/>
        <v>↑先にセットの種類を選択して下さい。</v>
      </c>
      <c r="C367" s="39">
        <f t="shared" si="23"/>
        <v>0</v>
      </c>
      <c r="D367" s="39">
        <f t="shared" si="24"/>
        <v>0</v>
      </c>
      <c r="AB367" s="77"/>
      <c r="AC367" s="77"/>
      <c r="AD367" s="77"/>
    </row>
    <row r="368" spans="1:30">
      <c r="A368" s="80"/>
      <c r="B368" s="39" t="str">
        <f t="shared" si="22"/>
        <v>↑先にセットの種類を選択して下さい。</v>
      </c>
      <c r="C368" s="39">
        <f t="shared" si="23"/>
        <v>0</v>
      </c>
      <c r="D368" s="39">
        <f t="shared" si="24"/>
        <v>0</v>
      </c>
      <c r="AB368" s="77"/>
      <c r="AC368" s="77"/>
      <c r="AD368" s="77"/>
    </row>
    <row r="369" spans="1:30">
      <c r="A369" s="80"/>
      <c r="B369" s="39"/>
      <c r="C369" s="39"/>
      <c r="D369" s="39"/>
      <c r="AB369" s="77"/>
      <c r="AC369" s="77"/>
      <c r="AD369" s="77"/>
    </row>
    <row r="370" spans="1:30">
      <c r="A370" s="80"/>
      <c r="B370" s="39"/>
      <c r="C370" s="39"/>
      <c r="D370" s="39"/>
      <c r="AB370" s="77"/>
      <c r="AC370" s="77"/>
      <c r="AD370" s="77"/>
    </row>
    <row r="371" spans="1:30">
      <c r="A371" s="80">
        <v>8</v>
      </c>
      <c r="B371" s="39" t="str">
        <f>CHOOSE($B$108,"↑先にセットの種類を選択して下さい。",D2,G2,J2,M2,P2,S2,V2,Y2,AB2,AE2,AH2,AK2,AN2,AQ2,AT2,AW2,AZ2,BC2,BF2)</f>
        <v>↑先にセットの種類を選択して下さい。</v>
      </c>
      <c r="C371" s="39">
        <f>CHOOSE($B$108,0,F2,I2,L2,O2,R2,U2,X2,AA2,AD2,AG2,AJ2,AM2,AP2,AS2,AV2,AY2,BB2,BE2,BH2)</f>
        <v>0</v>
      </c>
      <c r="D371" s="39">
        <f>CHOOSE($B$108,0,E2,H2,K2,N2,Q2,T2,W2,Z2,AC2,AF2,AI2,AL2,AO2,AR2,AU2,AX2,BA2,BD2,BG2)</f>
        <v>0</v>
      </c>
      <c r="AB371" s="77"/>
      <c r="AC371" s="77"/>
      <c r="AD371" s="77"/>
    </row>
    <row r="372" spans="1:30">
      <c r="A372" s="80"/>
      <c r="B372" s="39" t="str">
        <f t="shared" ref="B372:B398" si="25">CHOOSE($B$108,"↑先にセットの種類を選択して下さい。",D3,G3,J3,M3,P3,S3,V3,Y3,AB3,AE3,AH3,AK3,AN3,AQ3,AT3,AW3,AZ3,BC3,BF3)</f>
        <v>↑先にセットの種類を選択して下さい。</v>
      </c>
      <c r="C372" s="39">
        <f t="shared" ref="C372:C398" si="26">CHOOSE($B$108,0,F3,I3,L3,O3,R3,U3,X3,AA3,AD3,AG3,AJ3,AM3,AP3,AS3,AV3,AY3,BB3,BE3,BH3)</f>
        <v>0</v>
      </c>
      <c r="D372" s="39">
        <f t="shared" ref="D372:D398" si="27">CHOOSE($B$108,0,E3,H3,K3,N3,Q3,T3,W3,Z3,AC3,AF3,AI3,AL3,AO3,AR3,AU3,AX3,BA3,BD3,BG3)</f>
        <v>0</v>
      </c>
      <c r="AB372" s="77"/>
      <c r="AC372" s="77"/>
      <c r="AD372" s="77"/>
    </row>
    <row r="373" spans="1:30">
      <c r="A373" s="80"/>
      <c r="B373" s="39" t="str">
        <f t="shared" si="25"/>
        <v>↑先にセットの種類を選択して下さい。</v>
      </c>
      <c r="C373" s="39">
        <f t="shared" si="26"/>
        <v>0</v>
      </c>
      <c r="D373" s="39">
        <f t="shared" si="27"/>
        <v>0</v>
      </c>
      <c r="AB373" s="77"/>
      <c r="AC373" s="77"/>
      <c r="AD373" s="77"/>
    </row>
    <row r="374" spans="1:30">
      <c r="A374" s="80"/>
      <c r="B374" s="39" t="str">
        <f t="shared" si="25"/>
        <v>↑先にセットの種類を選択して下さい。</v>
      </c>
      <c r="C374" s="39">
        <f t="shared" si="26"/>
        <v>0</v>
      </c>
      <c r="D374" s="39">
        <f t="shared" si="27"/>
        <v>0</v>
      </c>
      <c r="AB374" s="77"/>
      <c r="AC374" s="77"/>
      <c r="AD374" s="77"/>
    </row>
    <row r="375" spans="1:30">
      <c r="A375" s="80"/>
      <c r="B375" s="39" t="str">
        <f t="shared" si="25"/>
        <v>↑先にセットの種類を選択して下さい。</v>
      </c>
      <c r="C375" s="39">
        <f t="shared" si="26"/>
        <v>0</v>
      </c>
      <c r="D375" s="39">
        <f t="shared" si="27"/>
        <v>0</v>
      </c>
      <c r="AB375" s="77"/>
      <c r="AC375" s="77"/>
      <c r="AD375" s="77"/>
    </row>
    <row r="376" spans="1:30">
      <c r="A376" s="80"/>
      <c r="B376" s="39" t="str">
        <f t="shared" si="25"/>
        <v>↑先にセットの種類を選択して下さい。</v>
      </c>
      <c r="C376" s="39">
        <f t="shared" si="26"/>
        <v>0</v>
      </c>
      <c r="D376" s="39">
        <f t="shared" si="27"/>
        <v>0</v>
      </c>
      <c r="AB376" s="77"/>
      <c r="AC376" s="77"/>
      <c r="AD376" s="77"/>
    </row>
    <row r="377" spans="1:30">
      <c r="A377" s="80"/>
      <c r="B377" s="39" t="str">
        <f t="shared" si="25"/>
        <v>↑先にセットの種類を選択して下さい。</v>
      </c>
      <c r="C377" s="39">
        <f t="shared" si="26"/>
        <v>0</v>
      </c>
      <c r="D377" s="39">
        <f t="shared" si="27"/>
        <v>0</v>
      </c>
      <c r="AB377" s="77"/>
      <c r="AC377" s="77"/>
      <c r="AD377" s="77"/>
    </row>
    <row r="378" spans="1:30">
      <c r="A378" s="80"/>
      <c r="B378" s="39" t="str">
        <f t="shared" si="25"/>
        <v>↑先にセットの種類を選択して下さい。</v>
      </c>
      <c r="C378" s="39">
        <f t="shared" si="26"/>
        <v>0</v>
      </c>
      <c r="D378" s="39">
        <f t="shared" si="27"/>
        <v>0</v>
      </c>
      <c r="AB378" s="77"/>
      <c r="AC378" s="77"/>
      <c r="AD378" s="77"/>
    </row>
    <row r="379" spans="1:30">
      <c r="A379" s="80"/>
      <c r="B379" s="39" t="str">
        <f t="shared" si="25"/>
        <v>↑先にセットの種類を選択して下さい。</v>
      </c>
      <c r="C379" s="39">
        <f t="shared" si="26"/>
        <v>0</v>
      </c>
      <c r="D379" s="39">
        <f t="shared" si="27"/>
        <v>0</v>
      </c>
      <c r="AB379" s="77"/>
      <c r="AC379" s="77"/>
      <c r="AD379" s="77"/>
    </row>
    <row r="380" spans="1:30">
      <c r="A380" s="80"/>
      <c r="B380" s="39" t="str">
        <f t="shared" si="25"/>
        <v>↑先にセットの種類を選択して下さい。</v>
      </c>
      <c r="C380" s="39">
        <f t="shared" si="26"/>
        <v>0</v>
      </c>
      <c r="D380" s="39">
        <f t="shared" si="27"/>
        <v>0</v>
      </c>
      <c r="AB380" s="77"/>
      <c r="AC380" s="77"/>
      <c r="AD380" s="77"/>
    </row>
    <row r="381" spans="1:30">
      <c r="A381" s="80"/>
      <c r="B381" s="39" t="str">
        <f t="shared" si="25"/>
        <v>↑先にセットの種類を選択して下さい。</v>
      </c>
      <c r="C381" s="39">
        <f t="shared" si="26"/>
        <v>0</v>
      </c>
      <c r="D381" s="39">
        <f t="shared" si="27"/>
        <v>0</v>
      </c>
      <c r="AB381" s="77"/>
      <c r="AC381" s="77"/>
      <c r="AD381" s="77"/>
    </row>
    <row r="382" spans="1:30">
      <c r="A382" s="80"/>
      <c r="B382" s="39" t="str">
        <f t="shared" si="25"/>
        <v>↑先にセットの種類を選択して下さい。</v>
      </c>
      <c r="C382" s="39">
        <f t="shared" si="26"/>
        <v>0</v>
      </c>
      <c r="D382" s="39">
        <f t="shared" si="27"/>
        <v>0</v>
      </c>
      <c r="AB382" s="77"/>
      <c r="AC382" s="77"/>
      <c r="AD382" s="77"/>
    </row>
    <row r="383" spans="1:30">
      <c r="A383" s="80"/>
      <c r="B383" s="39" t="str">
        <f t="shared" si="25"/>
        <v>↑先にセットの種類を選択して下さい。</v>
      </c>
      <c r="C383" s="39">
        <f t="shared" si="26"/>
        <v>0</v>
      </c>
      <c r="D383" s="39">
        <f t="shared" si="27"/>
        <v>0</v>
      </c>
      <c r="AB383" s="77"/>
      <c r="AC383" s="77"/>
      <c r="AD383" s="77"/>
    </row>
    <row r="384" spans="1:30">
      <c r="A384" s="80"/>
      <c r="B384" s="39" t="str">
        <f t="shared" si="25"/>
        <v>↑先にセットの種類を選択して下さい。</v>
      </c>
      <c r="C384" s="39">
        <f t="shared" si="26"/>
        <v>0</v>
      </c>
      <c r="D384" s="39">
        <f t="shared" si="27"/>
        <v>0</v>
      </c>
      <c r="AB384" s="77"/>
      <c r="AC384" s="77"/>
      <c r="AD384" s="77"/>
    </row>
    <row r="385" spans="1:30">
      <c r="A385" s="80"/>
      <c r="B385" s="39" t="str">
        <f t="shared" si="25"/>
        <v>↑先にセットの種類を選択して下さい。</v>
      </c>
      <c r="C385" s="39">
        <f t="shared" si="26"/>
        <v>0</v>
      </c>
      <c r="D385" s="39">
        <f t="shared" si="27"/>
        <v>0</v>
      </c>
      <c r="AB385" s="77"/>
      <c r="AC385" s="77"/>
      <c r="AD385" s="77"/>
    </row>
    <row r="386" spans="1:30">
      <c r="A386" s="80"/>
      <c r="B386" s="39" t="str">
        <f t="shared" si="25"/>
        <v>↑先にセットの種類を選択して下さい。</v>
      </c>
      <c r="C386" s="39">
        <f t="shared" si="26"/>
        <v>0</v>
      </c>
      <c r="D386" s="39">
        <f t="shared" si="27"/>
        <v>0</v>
      </c>
      <c r="AB386" s="77"/>
      <c r="AC386" s="77"/>
      <c r="AD386" s="77"/>
    </row>
    <row r="387" spans="1:30">
      <c r="A387" s="80"/>
      <c r="B387" s="39" t="str">
        <f t="shared" si="25"/>
        <v>↑先にセットの種類を選択して下さい。</v>
      </c>
      <c r="C387" s="39">
        <f t="shared" si="26"/>
        <v>0</v>
      </c>
      <c r="D387" s="39">
        <f t="shared" si="27"/>
        <v>0</v>
      </c>
      <c r="AB387" s="77"/>
      <c r="AC387" s="77"/>
      <c r="AD387" s="77"/>
    </row>
    <row r="388" spans="1:30">
      <c r="A388" s="80"/>
      <c r="B388" s="39" t="str">
        <f t="shared" si="25"/>
        <v>↑先にセットの種類を選択して下さい。</v>
      </c>
      <c r="C388" s="39">
        <f t="shared" si="26"/>
        <v>0</v>
      </c>
      <c r="D388" s="39">
        <f t="shared" si="27"/>
        <v>0</v>
      </c>
      <c r="AB388" s="77"/>
      <c r="AC388" s="77"/>
      <c r="AD388" s="77"/>
    </row>
    <row r="389" spans="1:30">
      <c r="A389" s="80"/>
      <c r="B389" s="39" t="str">
        <f t="shared" si="25"/>
        <v>↑先にセットの種類を選択して下さい。</v>
      </c>
      <c r="C389" s="39">
        <f t="shared" si="26"/>
        <v>0</v>
      </c>
      <c r="D389" s="39">
        <f t="shared" si="27"/>
        <v>0</v>
      </c>
      <c r="AB389" s="77"/>
      <c r="AC389" s="77"/>
      <c r="AD389" s="77"/>
    </row>
    <row r="390" spans="1:30">
      <c r="A390" s="80"/>
      <c r="B390" s="39" t="str">
        <f t="shared" si="25"/>
        <v>↑先にセットの種類を選択して下さい。</v>
      </c>
      <c r="C390" s="39">
        <f t="shared" si="26"/>
        <v>0</v>
      </c>
      <c r="D390" s="39">
        <f t="shared" si="27"/>
        <v>0</v>
      </c>
      <c r="AB390" s="77"/>
      <c r="AC390" s="77"/>
      <c r="AD390" s="77"/>
    </row>
    <row r="391" spans="1:30">
      <c r="A391" s="80"/>
      <c r="B391" s="39" t="str">
        <f t="shared" si="25"/>
        <v>↑先にセットの種類を選択して下さい。</v>
      </c>
      <c r="C391" s="39">
        <f t="shared" si="26"/>
        <v>0</v>
      </c>
      <c r="D391" s="39">
        <f t="shared" si="27"/>
        <v>0</v>
      </c>
      <c r="AB391" s="77"/>
      <c r="AC391" s="77"/>
      <c r="AD391" s="77"/>
    </row>
    <row r="392" spans="1:30">
      <c r="A392" s="80"/>
      <c r="B392" s="39" t="str">
        <f t="shared" si="25"/>
        <v>↑先にセットの種類を選択して下さい。</v>
      </c>
      <c r="C392" s="39">
        <f t="shared" si="26"/>
        <v>0</v>
      </c>
      <c r="D392" s="39">
        <f t="shared" si="27"/>
        <v>0</v>
      </c>
      <c r="AB392" s="77"/>
      <c r="AC392" s="77"/>
      <c r="AD392" s="77"/>
    </row>
    <row r="393" spans="1:30">
      <c r="A393" s="80"/>
      <c r="B393" s="39" t="str">
        <f t="shared" si="25"/>
        <v>↑先にセットの種類を選択して下さい。</v>
      </c>
      <c r="C393" s="39">
        <f t="shared" si="26"/>
        <v>0</v>
      </c>
      <c r="D393" s="39">
        <f t="shared" si="27"/>
        <v>0</v>
      </c>
      <c r="AB393" s="77"/>
      <c r="AC393" s="77"/>
      <c r="AD393" s="77"/>
    </row>
    <row r="394" spans="1:30">
      <c r="A394" s="80"/>
      <c r="B394" s="39" t="str">
        <f t="shared" si="25"/>
        <v>↑先にセットの種類を選択して下さい。</v>
      </c>
      <c r="C394" s="39">
        <f t="shared" si="26"/>
        <v>0</v>
      </c>
      <c r="D394" s="39">
        <f t="shared" si="27"/>
        <v>0</v>
      </c>
      <c r="AB394" s="77"/>
      <c r="AC394" s="77"/>
      <c r="AD394" s="77"/>
    </row>
    <row r="395" spans="1:30">
      <c r="A395" s="80"/>
      <c r="B395" s="39" t="str">
        <f t="shared" si="25"/>
        <v>↑先にセットの種類を選択して下さい。</v>
      </c>
      <c r="C395" s="39">
        <f t="shared" si="26"/>
        <v>0</v>
      </c>
      <c r="D395" s="39">
        <f t="shared" si="27"/>
        <v>0</v>
      </c>
      <c r="AB395" s="77"/>
      <c r="AC395" s="77"/>
      <c r="AD395" s="77"/>
    </row>
    <row r="396" spans="1:30">
      <c r="A396" s="80"/>
      <c r="B396" s="39" t="str">
        <f t="shared" si="25"/>
        <v>↑先にセットの種類を選択して下さい。</v>
      </c>
      <c r="C396" s="39">
        <f t="shared" si="26"/>
        <v>0</v>
      </c>
      <c r="D396" s="39">
        <f t="shared" si="27"/>
        <v>0</v>
      </c>
      <c r="AB396" s="77"/>
      <c r="AC396" s="77"/>
      <c r="AD396" s="77"/>
    </row>
    <row r="397" spans="1:30">
      <c r="A397" s="80"/>
      <c r="B397" s="39" t="str">
        <f t="shared" si="25"/>
        <v>↑先にセットの種類を選択して下さい。</v>
      </c>
      <c r="C397" s="39">
        <f t="shared" si="26"/>
        <v>0</v>
      </c>
      <c r="D397" s="39">
        <f t="shared" si="27"/>
        <v>0</v>
      </c>
      <c r="AB397" s="77"/>
      <c r="AC397" s="77"/>
      <c r="AD397" s="77"/>
    </row>
    <row r="398" spans="1:30">
      <c r="A398" s="80"/>
      <c r="B398" s="39" t="str">
        <f t="shared" si="25"/>
        <v>↑先にセットの種類を選択して下さい。</v>
      </c>
      <c r="C398" s="39">
        <f t="shared" si="26"/>
        <v>0</v>
      </c>
      <c r="D398" s="39">
        <f t="shared" si="27"/>
        <v>0</v>
      </c>
      <c r="AB398" s="77"/>
      <c r="AC398" s="77"/>
      <c r="AD398" s="77"/>
    </row>
    <row r="399" spans="1:30">
      <c r="A399" s="80"/>
      <c r="B399" s="39"/>
      <c r="C399" s="39"/>
      <c r="D399" s="39"/>
      <c r="AB399" s="77"/>
      <c r="AC399" s="77"/>
      <c r="AD399" s="77"/>
    </row>
    <row r="400" spans="1:30">
      <c r="A400" s="80"/>
      <c r="B400" s="39"/>
      <c r="C400" s="39"/>
      <c r="D400" s="39"/>
      <c r="AB400" s="77"/>
      <c r="AC400" s="77"/>
      <c r="AD400" s="77"/>
    </row>
    <row r="401" spans="1:30">
      <c r="A401" s="80">
        <v>9</v>
      </c>
      <c r="B401" s="39" t="str">
        <f>CHOOSE($B$109,"↑先にセットの種類を選択して下さい。",D2,G2,J2,M2,P2,S2,V2,Y2,AB2,AE2,AH2,AK2,AN2,AQ2,AT2,AW2,AZ2,BC2,BF2)</f>
        <v>↑先にセットの種類を選択して下さい。</v>
      </c>
      <c r="C401" s="39">
        <f>CHOOSE($B$109,0,F2,I2,L2,O2,R2,U2,X2,AA2,AD2,AG2,AJ2,AM2,AP2,AS2,AV2,AY2,BB2,BE2,BH2)</f>
        <v>0</v>
      </c>
      <c r="D401" s="39">
        <f>CHOOSE($B$109,0,E2,H2,K2,N2,Q2,T2,W2,Z2,AC2,AF2,AI2,AL2,AO2,AR2,AU2,AX2,BA2,BD2,BG2)</f>
        <v>0</v>
      </c>
      <c r="AB401" s="77"/>
      <c r="AC401" s="77"/>
      <c r="AD401" s="77"/>
    </row>
    <row r="402" spans="1:30">
      <c r="A402" s="80"/>
      <c r="B402" s="39" t="str">
        <f t="shared" ref="B402:B428" si="28">CHOOSE($B$109,"↑先にセットの種類を選択して下さい。",D3,G3,J3,M3,P3,S3,V3,Y3,AB3,AE3,AH3,AK3,AN3,AQ3,AT3,AW3,AZ3,BC3,BF3)</f>
        <v>↑先にセットの種類を選択して下さい。</v>
      </c>
      <c r="C402" s="39">
        <f t="shared" ref="C402:C428" si="29">CHOOSE($B$109,0,F3,I3,L3,O3,R3,U3,X3,AA3,AD3,AG3,AJ3,AM3,AP3,AS3,AV3,AY3,BB3,BE3,BH3)</f>
        <v>0</v>
      </c>
      <c r="D402" s="39">
        <f t="shared" ref="D402:D428" si="30">CHOOSE($B$109,0,E3,H3,K3,N3,Q3,T3,W3,Z3,AC3,AF3,AI3,AL3,AO3,AR3,AU3,AX3,BA3,BD3,BG3)</f>
        <v>0</v>
      </c>
      <c r="AB402" s="77"/>
      <c r="AC402" s="77"/>
      <c r="AD402" s="77"/>
    </row>
    <row r="403" spans="1:30">
      <c r="A403" s="80"/>
      <c r="B403" s="39" t="str">
        <f t="shared" si="28"/>
        <v>↑先にセットの種類を選択して下さい。</v>
      </c>
      <c r="C403" s="39">
        <f t="shared" si="29"/>
        <v>0</v>
      </c>
      <c r="D403" s="39">
        <f t="shared" si="30"/>
        <v>0</v>
      </c>
      <c r="AB403" s="77"/>
      <c r="AC403" s="77"/>
      <c r="AD403" s="77"/>
    </row>
    <row r="404" spans="1:30">
      <c r="A404" s="80"/>
      <c r="B404" s="39" t="str">
        <f t="shared" si="28"/>
        <v>↑先にセットの種類を選択して下さい。</v>
      </c>
      <c r="C404" s="39">
        <f t="shared" si="29"/>
        <v>0</v>
      </c>
      <c r="D404" s="39">
        <f t="shared" si="30"/>
        <v>0</v>
      </c>
      <c r="AB404" s="77"/>
      <c r="AC404" s="77"/>
      <c r="AD404" s="77"/>
    </row>
    <row r="405" spans="1:30">
      <c r="A405" s="80"/>
      <c r="B405" s="39" t="str">
        <f t="shared" si="28"/>
        <v>↑先にセットの種類を選択して下さい。</v>
      </c>
      <c r="C405" s="39">
        <f t="shared" si="29"/>
        <v>0</v>
      </c>
      <c r="D405" s="39">
        <f t="shared" si="30"/>
        <v>0</v>
      </c>
      <c r="AB405" s="77"/>
      <c r="AC405" s="77"/>
      <c r="AD405" s="77"/>
    </row>
    <row r="406" spans="1:30">
      <c r="A406" s="80"/>
      <c r="B406" s="39" t="str">
        <f t="shared" si="28"/>
        <v>↑先にセットの種類を選択して下さい。</v>
      </c>
      <c r="C406" s="39">
        <f t="shared" si="29"/>
        <v>0</v>
      </c>
      <c r="D406" s="39">
        <f t="shared" si="30"/>
        <v>0</v>
      </c>
      <c r="AB406" s="77"/>
      <c r="AC406" s="77"/>
      <c r="AD406" s="77"/>
    </row>
    <row r="407" spans="1:30">
      <c r="A407" s="80"/>
      <c r="B407" s="39" t="str">
        <f t="shared" si="28"/>
        <v>↑先にセットの種類を選択して下さい。</v>
      </c>
      <c r="C407" s="39">
        <f t="shared" si="29"/>
        <v>0</v>
      </c>
      <c r="D407" s="39">
        <f t="shared" si="30"/>
        <v>0</v>
      </c>
      <c r="AB407" s="77"/>
      <c r="AC407" s="77"/>
      <c r="AD407" s="77"/>
    </row>
    <row r="408" spans="1:30">
      <c r="A408" s="80"/>
      <c r="B408" s="39" t="str">
        <f t="shared" si="28"/>
        <v>↑先にセットの種類を選択して下さい。</v>
      </c>
      <c r="C408" s="39">
        <f t="shared" si="29"/>
        <v>0</v>
      </c>
      <c r="D408" s="39">
        <f t="shared" si="30"/>
        <v>0</v>
      </c>
      <c r="AB408" s="77"/>
      <c r="AC408" s="77"/>
      <c r="AD408" s="77"/>
    </row>
    <row r="409" spans="1:30">
      <c r="A409" s="80"/>
      <c r="B409" s="39" t="str">
        <f t="shared" si="28"/>
        <v>↑先にセットの種類を選択して下さい。</v>
      </c>
      <c r="C409" s="39">
        <f t="shared" si="29"/>
        <v>0</v>
      </c>
      <c r="D409" s="39">
        <f t="shared" si="30"/>
        <v>0</v>
      </c>
      <c r="AB409" s="77"/>
      <c r="AC409" s="77"/>
      <c r="AD409" s="77"/>
    </row>
    <row r="410" spans="1:30">
      <c r="A410" s="80"/>
      <c r="B410" s="39" t="str">
        <f t="shared" si="28"/>
        <v>↑先にセットの種類を選択して下さい。</v>
      </c>
      <c r="C410" s="39">
        <f t="shared" si="29"/>
        <v>0</v>
      </c>
      <c r="D410" s="39">
        <f t="shared" si="30"/>
        <v>0</v>
      </c>
      <c r="AB410" s="77"/>
      <c r="AC410" s="77"/>
      <c r="AD410" s="77"/>
    </row>
    <row r="411" spans="1:30">
      <c r="A411" s="80"/>
      <c r="B411" s="39" t="str">
        <f t="shared" si="28"/>
        <v>↑先にセットの種類を選択して下さい。</v>
      </c>
      <c r="C411" s="39">
        <f t="shared" si="29"/>
        <v>0</v>
      </c>
      <c r="D411" s="39">
        <f t="shared" si="30"/>
        <v>0</v>
      </c>
      <c r="AB411" s="77"/>
      <c r="AC411" s="77"/>
      <c r="AD411" s="77"/>
    </row>
    <row r="412" spans="1:30">
      <c r="A412" s="80"/>
      <c r="B412" s="39" t="str">
        <f t="shared" si="28"/>
        <v>↑先にセットの種類を選択して下さい。</v>
      </c>
      <c r="C412" s="39">
        <f t="shared" si="29"/>
        <v>0</v>
      </c>
      <c r="D412" s="39">
        <f t="shared" si="30"/>
        <v>0</v>
      </c>
      <c r="AB412" s="77"/>
      <c r="AC412" s="77"/>
      <c r="AD412" s="77"/>
    </row>
    <row r="413" spans="1:30">
      <c r="A413" s="80"/>
      <c r="B413" s="39" t="str">
        <f t="shared" si="28"/>
        <v>↑先にセットの種類を選択して下さい。</v>
      </c>
      <c r="C413" s="39">
        <f t="shared" si="29"/>
        <v>0</v>
      </c>
      <c r="D413" s="39">
        <f t="shared" si="30"/>
        <v>0</v>
      </c>
      <c r="AB413" s="77"/>
      <c r="AC413" s="77"/>
      <c r="AD413" s="77"/>
    </row>
    <row r="414" spans="1:30">
      <c r="A414" s="80"/>
      <c r="B414" s="39" t="str">
        <f t="shared" si="28"/>
        <v>↑先にセットの種類を選択して下さい。</v>
      </c>
      <c r="C414" s="39">
        <f t="shared" si="29"/>
        <v>0</v>
      </c>
      <c r="D414" s="39">
        <f t="shared" si="30"/>
        <v>0</v>
      </c>
      <c r="AB414" s="77"/>
      <c r="AC414" s="77"/>
      <c r="AD414" s="77"/>
    </row>
    <row r="415" spans="1:30">
      <c r="A415" s="80"/>
      <c r="B415" s="39" t="str">
        <f t="shared" si="28"/>
        <v>↑先にセットの種類を選択して下さい。</v>
      </c>
      <c r="C415" s="39">
        <f t="shared" si="29"/>
        <v>0</v>
      </c>
      <c r="D415" s="39">
        <f t="shared" si="30"/>
        <v>0</v>
      </c>
      <c r="AB415" s="77"/>
      <c r="AC415" s="77"/>
      <c r="AD415" s="77"/>
    </row>
    <row r="416" spans="1:30">
      <c r="A416" s="80"/>
      <c r="B416" s="39" t="str">
        <f t="shared" si="28"/>
        <v>↑先にセットの種類を選択して下さい。</v>
      </c>
      <c r="C416" s="39">
        <f t="shared" si="29"/>
        <v>0</v>
      </c>
      <c r="D416" s="39">
        <f t="shared" si="30"/>
        <v>0</v>
      </c>
      <c r="AB416" s="77"/>
      <c r="AC416" s="77"/>
      <c r="AD416" s="77"/>
    </row>
    <row r="417" spans="1:30">
      <c r="A417" s="80"/>
      <c r="B417" s="39" t="str">
        <f t="shared" si="28"/>
        <v>↑先にセットの種類を選択して下さい。</v>
      </c>
      <c r="C417" s="39">
        <f t="shared" si="29"/>
        <v>0</v>
      </c>
      <c r="D417" s="39">
        <f t="shared" si="30"/>
        <v>0</v>
      </c>
      <c r="AB417" s="77"/>
      <c r="AC417" s="77"/>
      <c r="AD417" s="77"/>
    </row>
    <row r="418" spans="1:30">
      <c r="A418" s="80"/>
      <c r="B418" s="39" t="str">
        <f t="shared" si="28"/>
        <v>↑先にセットの種類を選択して下さい。</v>
      </c>
      <c r="C418" s="39">
        <f t="shared" si="29"/>
        <v>0</v>
      </c>
      <c r="D418" s="39">
        <f t="shared" si="30"/>
        <v>0</v>
      </c>
      <c r="AB418" s="77"/>
      <c r="AC418" s="77"/>
      <c r="AD418" s="77"/>
    </row>
    <row r="419" spans="1:30">
      <c r="A419" s="80"/>
      <c r="B419" s="39" t="str">
        <f t="shared" si="28"/>
        <v>↑先にセットの種類を選択して下さい。</v>
      </c>
      <c r="C419" s="39">
        <f t="shared" si="29"/>
        <v>0</v>
      </c>
      <c r="D419" s="39">
        <f t="shared" si="30"/>
        <v>0</v>
      </c>
      <c r="AB419" s="77"/>
      <c r="AC419" s="77"/>
      <c r="AD419" s="77"/>
    </row>
    <row r="420" spans="1:30">
      <c r="A420" s="80"/>
      <c r="B420" s="39" t="str">
        <f t="shared" si="28"/>
        <v>↑先にセットの種類を選択して下さい。</v>
      </c>
      <c r="C420" s="39">
        <f t="shared" si="29"/>
        <v>0</v>
      </c>
      <c r="D420" s="39">
        <f t="shared" si="30"/>
        <v>0</v>
      </c>
      <c r="AB420" s="77"/>
      <c r="AC420" s="77"/>
      <c r="AD420" s="77"/>
    </row>
    <row r="421" spans="1:30">
      <c r="A421" s="80"/>
      <c r="B421" s="39" t="str">
        <f t="shared" si="28"/>
        <v>↑先にセットの種類を選択して下さい。</v>
      </c>
      <c r="C421" s="39">
        <f t="shared" si="29"/>
        <v>0</v>
      </c>
      <c r="D421" s="39">
        <f t="shared" si="30"/>
        <v>0</v>
      </c>
      <c r="AB421" s="77"/>
      <c r="AC421" s="77"/>
      <c r="AD421" s="77"/>
    </row>
    <row r="422" spans="1:30">
      <c r="A422" s="80"/>
      <c r="B422" s="39" t="str">
        <f t="shared" si="28"/>
        <v>↑先にセットの種類を選択して下さい。</v>
      </c>
      <c r="C422" s="39">
        <f t="shared" si="29"/>
        <v>0</v>
      </c>
      <c r="D422" s="39">
        <f t="shared" si="30"/>
        <v>0</v>
      </c>
      <c r="AB422" s="77"/>
      <c r="AC422" s="77"/>
      <c r="AD422" s="77"/>
    </row>
    <row r="423" spans="1:30">
      <c r="A423" s="80"/>
      <c r="B423" s="39" t="str">
        <f t="shared" si="28"/>
        <v>↑先にセットの種類を選択して下さい。</v>
      </c>
      <c r="C423" s="39">
        <f t="shared" si="29"/>
        <v>0</v>
      </c>
      <c r="D423" s="39">
        <f t="shared" si="30"/>
        <v>0</v>
      </c>
      <c r="AB423" s="77"/>
      <c r="AC423" s="77"/>
      <c r="AD423" s="77"/>
    </row>
    <row r="424" spans="1:30">
      <c r="A424" s="80"/>
      <c r="B424" s="39" t="str">
        <f t="shared" si="28"/>
        <v>↑先にセットの種類を選択して下さい。</v>
      </c>
      <c r="C424" s="39">
        <f t="shared" si="29"/>
        <v>0</v>
      </c>
      <c r="D424" s="39">
        <f t="shared" si="30"/>
        <v>0</v>
      </c>
      <c r="AB424" s="77"/>
      <c r="AC424" s="77"/>
      <c r="AD424" s="77"/>
    </row>
    <row r="425" spans="1:30">
      <c r="A425" s="80"/>
      <c r="B425" s="39" t="str">
        <f t="shared" si="28"/>
        <v>↑先にセットの種類を選択して下さい。</v>
      </c>
      <c r="C425" s="39">
        <f t="shared" si="29"/>
        <v>0</v>
      </c>
      <c r="D425" s="39">
        <f t="shared" si="30"/>
        <v>0</v>
      </c>
      <c r="AB425" s="77"/>
      <c r="AC425" s="77"/>
      <c r="AD425" s="77"/>
    </row>
    <row r="426" spans="1:30">
      <c r="A426" s="80"/>
      <c r="B426" s="39" t="str">
        <f t="shared" si="28"/>
        <v>↑先にセットの種類を選択して下さい。</v>
      </c>
      <c r="C426" s="39">
        <f t="shared" si="29"/>
        <v>0</v>
      </c>
      <c r="D426" s="39">
        <f t="shared" si="30"/>
        <v>0</v>
      </c>
      <c r="AB426" s="77"/>
      <c r="AC426" s="77"/>
      <c r="AD426" s="77"/>
    </row>
    <row r="427" spans="1:30">
      <c r="A427" s="80"/>
      <c r="B427" s="39" t="str">
        <f t="shared" si="28"/>
        <v>↑先にセットの種類を選択して下さい。</v>
      </c>
      <c r="C427" s="39">
        <f t="shared" si="29"/>
        <v>0</v>
      </c>
      <c r="D427" s="39">
        <f t="shared" si="30"/>
        <v>0</v>
      </c>
      <c r="AB427" s="77"/>
      <c r="AC427" s="77"/>
      <c r="AD427" s="77"/>
    </row>
    <row r="428" spans="1:30">
      <c r="A428" s="80"/>
      <c r="B428" s="39" t="str">
        <f t="shared" si="28"/>
        <v>↑先にセットの種類を選択して下さい。</v>
      </c>
      <c r="C428" s="39">
        <f t="shared" si="29"/>
        <v>0</v>
      </c>
      <c r="D428" s="39">
        <f t="shared" si="30"/>
        <v>0</v>
      </c>
      <c r="AB428" s="77"/>
      <c r="AC428" s="77"/>
      <c r="AD428" s="77"/>
    </row>
    <row r="429" spans="1:30">
      <c r="A429" s="80"/>
      <c r="B429" s="39"/>
      <c r="C429" s="39"/>
      <c r="D429" s="39"/>
      <c r="AB429" s="77"/>
      <c r="AC429" s="77"/>
      <c r="AD429" s="77"/>
    </row>
    <row r="430" spans="1:30">
      <c r="A430" s="80"/>
      <c r="B430" s="39"/>
      <c r="C430" s="39"/>
      <c r="D430" s="39"/>
      <c r="AB430" s="77"/>
      <c r="AC430" s="77"/>
      <c r="AD430" s="77"/>
    </row>
    <row r="431" spans="1:30">
      <c r="A431" s="80">
        <v>10</v>
      </c>
      <c r="B431" s="39" t="str">
        <f>CHOOSE($B$110,"↑先にセットの種類を選択して下さい。",D2,G2,J2,M2,P2,S2,V2,Y2,AB2,AE2,AH2,AK2,AN2,AQ2,AT2,AW2,AZ2,BC2,BF2)</f>
        <v>↑先にセットの種類を選択して下さい。</v>
      </c>
      <c r="C431" s="39">
        <f>CHOOSE($B$110,0,F2,I2,L2,O2,R2,U2,X2,AA2,AD2,AG2,AJ2,AM2,AP2,AS2,AV2,AY2,BB2,BE2,BH2)</f>
        <v>0</v>
      </c>
      <c r="D431" s="39">
        <f>CHOOSE($B$110,0,E2,H2,K2,N2,Q2,T2,W2,Z2,AC2,AF2,AI2,AL2,AO2,AR2,AU2,AX2,BA2,BD2,BG2)</f>
        <v>0</v>
      </c>
      <c r="AB431" s="77"/>
      <c r="AC431" s="77"/>
      <c r="AD431" s="77"/>
    </row>
    <row r="432" spans="1:30">
      <c r="A432" s="80"/>
      <c r="B432" s="39" t="str">
        <f t="shared" ref="B432:B458" si="31">CHOOSE($B$110,"↑先にセットの種類を選択して下さい。",D3,G3,J3,M3,P3,S3,V3,Y3,AB3,AE3,AH3,AK3,AN3,AQ3,AT3,AW3,AZ3,BC3,BF3)</f>
        <v>↑先にセットの種類を選択して下さい。</v>
      </c>
      <c r="C432" s="39">
        <f t="shared" ref="C432:C458" si="32">CHOOSE($B$110,0,F3,I3,L3,O3,R3,U3,X3,AA3,AD3,AG3,AJ3,AM3,AP3,AS3,AV3,AY3,BB3,BE3,BH3)</f>
        <v>0</v>
      </c>
      <c r="D432" s="39">
        <f t="shared" ref="D432:D458" si="33">CHOOSE($B$110,0,E3,H3,K3,N3,Q3,T3,W3,Z3,AC3,AF3,AI3,AL3,AO3,AR3,AU3,AX3,BA3,BD3,BG3)</f>
        <v>0</v>
      </c>
      <c r="AB432" s="77"/>
      <c r="AC432" s="77"/>
      <c r="AD432" s="77"/>
    </row>
    <row r="433" spans="1:30">
      <c r="A433" s="80"/>
      <c r="B433" s="39" t="str">
        <f t="shared" si="31"/>
        <v>↑先にセットの種類を選択して下さい。</v>
      </c>
      <c r="C433" s="39">
        <f t="shared" si="32"/>
        <v>0</v>
      </c>
      <c r="D433" s="39">
        <f t="shared" si="33"/>
        <v>0</v>
      </c>
      <c r="AB433" s="77"/>
      <c r="AC433" s="77"/>
      <c r="AD433" s="77"/>
    </row>
    <row r="434" spans="1:30">
      <c r="A434" s="80"/>
      <c r="B434" s="39" t="str">
        <f t="shared" si="31"/>
        <v>↑先にセットの種類を選択して下さい。</v>
      </c>
      <c r="C434" s="39">
        <f t="shared" si="32"/>
        <v>0</v>
      </c>
      <c r="D434" s="39">
        <f t="shared" si="33"/>
        <v>0</v>
      </c>
      <c r="AB434" s="77"/>
      <c r="AC434" s="77"/>
      <c r="AD434" s="77"/>
    </row>
    <row r="435" spans="1:30">
      <c r="A435" s="80"/>
      <c r="B435" s="39" t="str">
        <f t="shared" si="31"/>
        <v>↑先にセットの種類を選択して下さい。</v>
      </c>
      <c r="C435" s="39">
        <f t="shared" si="32"/>
        <v>0</v>
      </c>
      <c r="D435" s="39">
        <f t="shared" si="33"/>
        <v>0</v>
      </c>
      <c r="AB435" s="77"/>
      <c r="AC435" s="77"/>
      <c r="AD435" s="77"/>
    </row>
    <row r="436" spans="1:30">
      <c r="A436" s="80"/>
      <c r="B436" s="39" t="str">
        <f t="shared" si="31"/>
        <v>↑先にセットの種類を選択して下さい。</v>
      </c>
      <c r="C436" s="39">
        <f t="shared" si="32"/>
        <v>0</v>
      </c>
      <c r="D436" s="39">
        <f t="shared" si="33"/>
        <v>0</v>
      </c>
      <c r="AB436" s="77"/>
      <c r="AC436" s="77"/>
      <c r="AD436" s="77"/>
    </row>
    <row r="437" spans="1:30">
      <c r="A437" s="80"/>
      <c r="B437" s="39" t="str">
        <f t="shared" si="31"/>
        <v>↑先にセットの種類を選択して下さい。</v>
      </c>
      <c r="C437" s="39">
        <f t="shared" si="32"/>
        <v>0</v>
      </c>
      <c r="D437" s="39">
        <f t="shared" si="33"/>
        <v>0</v>
      </c>
      <c r="AB437" s="77"/>
      <c r="AC437" s="77"/>
      <c r="AD437" s="77"/>
    </row>
    <row r="438" spans="1:30">
      <c r="A438" s="80"/>
      <c r="B438" s="39" t="str">
        <f t="shared" si="31"/>
        <v>↑先にセットの種類を選択して下さい。</v>
      </c>
      <c r="C438" s="39">
        <f t="shared" si="32"/>
        <v>0</v>
      </c>
      <c r="D438" s="39">
        <f t="shared" si="33"/>
        <v>0</v>
      </c>
      <c r="AB438" s="77"/>
      <c r="AC438" s="77"/>
      <c r="AD438" s="77"/>
    </row>
    <row r="439" spans="1:30">
      <c r="A439" s="80"/>
      <c r="B439" s="39" t="str">
        <f t="shared" si="31"/>
        <v>↑先にセットの種類を選択して下さい。</v>
      </c>
      <c r="C439" s="39">
        <f t="shared" si="32"/>
        <v>0</v>
      </c>
      <c r="D439" s="39">
        <f t="shared" si="33"/>
        <v>0</v>
      </c>
      <c r="AB439" s="77"/>
      <c r="AC439" s="77"/>
      <c r="AD439" s="77"/>
    </row>
    <row r="440" spans="1:30">
      <c r="A440" s="80"/>
      <c r="B440" s="39" t="str">
        <f t="shared" si="31"/>
        <v>↑先にセットの種類を選択して下さい。</v>
      </c>
      <c r="C440" s="39">
        <f t="shared" si="32"/>
        <v>0</v>
      </c>
      <c r="D440" s="39">
        <f t="shared" si="33"/>
        <v>0</v>
      </c>
      <c r="AB440" s="77"/>
      <c r="AC440" s="77"/>
      <c r="AD440" s="77"/>
    </row>
    <row r="441" spans="1:30">
      <c r="A441" s="80"/>
      <c r="B441" s="39" t="str">
        <f t="shared" si="31"/>
        <v>↑先にセットの種類を選択して下さい。</v>
      </c>
      <c r="C441" s="39">
        <f t="shared" si="32"/>
        <v>0</v>
      </c>
      <c r="D441" s="39">
        <f t="shared" si="33"/>
        <v>0</v>
      </c>
      <c r="AB441" s="77"/>
      <c r="AC441" s="77"/>
      <c r="AD441" s="77"/>
    </row>
    <row r="442" spans="1:30">
      <c r="A442" s="80"/>
      <c r="B442" s="39" t="str">
        <f t="shared" si="31"/>
        <v>↑先にセットの種類を選択して下さい。</v>
      </c>
      <c r="C442" s="39">
        <f t="shared" si="32"/>
        <v>0</v>
      </c>
      <c r="D442" s="39">
        <f t="shared" si="33"/>
        <v>0</v>
      </c>
      <c r="AB442" s="77"/>
      <c r="AC442" s="77"/>
      <c r="AD442" s="77"/>
    </row>
    <row r="443" spans="1:30">
      <c r="A443" s="80"/>
      <c r="B443" s="39" t="str">
        <f t="shared" si="31"/>
        <v>↑先にセットの種類を選択して下さい。</v>
      </c>
      <c r="C443" s="39">
        <f t="shared" si="32"/>
        <v>0</v>
      </c>
      <c r="D443" s="39">
        <f t="shared" si="33"/>
        <v>0</v>
      </c>
      <c r="AB443" s="77"/>
      <c r="AC443" s="77"/>
      <c r="AD443" s="77"/>
    </row>
    <row r="444" spans="1:30">
      <c r="A444" s="80"/>
      <c r="B444" s="39" t="str">
        <f t="shared" si="31"/>
        <v>↑先にセットの種類を選択して下さい。</v>
      </c>
      <c r="C444" s="39">
        <f t="shared" si="32"/>
        <v>0</v>
      </c>
      <c r="D444" s="39">
        <f t="shared" si="33"/>
        <v>0</v>
      </c>
      <c r="AB444" s="77"/>
      <c r="AC444" s="77"/>
      <c r="AD444" s="77"/>
    </row>
    <row r="445" spans="1:30">
      <c r="A445" s="80"/>
      <c r="B445" s="39" t="str">
        <f t="shared" si="31"/>
        <v>↑先にセットの種類を選択して下さい。</v>
      </c>
      <c r="C445" s="39">
        <f t="shared" si="32"/>
        <v>0</v>
      </c>
      <c r="D445" s="39">
        <f t="shared" si="33"/>
        <v>0</v>
      </c>
      <c r="AB445" s="77"/>
      <c r="AC445" s="77"/>
      <c r="AD445" s="77"/>
    </row>
    <row r="446" spans="1:30">
      <c r="A446" s="80"/>
      <c r="B446" s="39" t="str">
        <f t="shared" si="31"/>
        <v>↑先にセットの種類を選択して下さい。</v>
      </c>
      <c r="C446" s="39">
        <f t="shared" si="32"/>
        <v>0</v>
      </c>
      <c r="D446" s="39">
        <f t="shared" si="33"/>
        <v>0</v>
      </c>
      <c r="AB446" s="77"/>
      <c r="AC446" s="77"/>
      <c r="AD446" s="77"/>
    </row>
    <row r="447" spans="1:30">
      <c r="A447" s="80"/>
      <c r="B447" s="39" t="str">
        <f t="shared" si="31"/>
        <v>↑先にセットの種類を選択して下さい。</v>
      </c>
      <c r="C447" s="39">
        <f t="shared" si="32"/>
        <v>0</v>
      </c>
      <c r="D447" s="39">
        <f t="shared" si="33"/>
        <v>0</v>
      </c>
      <c r="AB447" s="77"/>
      <c r="AC447" s="77"/>
      <c r="AD447" s="77"/>
    </row>
    <row r="448" spans="1:30">
      <c r="A448" s="80"/>
      <c r="B448" s="39" t="str">
        <f t="shared" si="31"/>
        <v>↑先にセットの種類を選択して下さい。</v>
      </c>
      <c r="C448" s="39">
        <f t="shared" si="32"/>
        <v>0</v>
      </c>
      <c r="D448" s="39">
        <f t="shared" si="33"/>
        <v>0</v>
      </c>
      <c r="AB448" s="77"/>
      <c r="AC448" s="77"/>
      <c r="AD448" s="77"/>
    </row>
    <row r="449" spans="1:30">
      <c r="A449" s="80"/>
      <c r="B449" s="39" t="str">
        <f t="shared" si="31"/>
        <v>↑先にセットの種類を選択して下さい。</v>
      </c>
      <c r="C449" s="39">
        <f t="shared" si="32"/>
        <v>0</v>
      </c>
      <c r="D449" s="39">
        <f t="shared" si="33"/>
        <v>0</v>
      </c>
      <c r="AB449" s="77"/>
      <c r="AC449" s="77"/>
      <c r="AD449" s="77"/>
    </row>
    <row r="450" spans="1:30">
      <c r="A450" s="80"/>
      <c r="B450" s="39" t="str">
        <f t="shared" si="31"/>
        <v>↑先にセットの種類を選択して下さい。</v>
      </c>
      <c r="C450" s="39">
        <f t="shared" si="32"/>
        <v>0</v>
      </c>
      <c r="D450" s="39">
        <f t="shared" si="33"/>
        <v>0</v>
      </c>
      <c r="AB450" s="77"/>
      <c r="AC450" s="77"/>
      <c r="AD450" s="77"/>
    </row>
    <row r="451" spans="1:30">
      <c r="A451" s="80"/>
      <c r="B451" s="39" t="str">
        <f t="shared" si="31"/>
        <v>↑先にセットの種類を選択して下さい。</v>
      </c>
      <c r="C451" s="39">
        <f t="shared" si="32"/>
        <v>0</v>
      </c>
      <c r="D451" s="39">
        <f t="shared" si="33"/>
        <v>0</v>
      </c>
      <c r="AB451" s="77"/>
      <c r="AC451" s="77"/>
      <c r="AD451" s="77"/>
    </row>
    <row r="452" spans="1:30">
      <c r="A452" s="80"/>
      <c r="B452" s="39" t="str">
        <f t="shared" si="31"/>
        <v>↑先にセットの種類を選択して下さい。</v>
      </c>
      <c r="C452" s="39">
        <f t="shared" si="32"/>
        <v>0</v>
      </c>
      <c r="D452" s="39">
        <f t="shared" si="33"/>
        <v>0</v>
      </c>
      <c r="AB452" s="77"/>
      <c r="AC452" s="77"/>
      <c r="AD452" s="77"/>
    </row>
    <row r="453" spans="1:30">
      <c r="A453" s="80"/>
      <c r="B453" s="39" t="str">
        <f t="shared" si="31"/>
        <v>↑先にセットの種類を選択して下さい。</v>
      </c>
      <c r="C453" s="39">
        <f t="shared" si="32"/>
        <v>0</v>
      </c>
      <c r="D453" s="39">
        <f t="shared" si="33"/>
        <v>0</v>
      </c>
      <c r="AB453" s="77"/>
      <c r="AC453" s="77"/>
      <c r="AD453" s="77"/>
    </row>
    <row r="454" spans="1:30">
      <c r="A454" s="80"/>
      <c r="B454" s="39" t="str">
        <f t="shared" si="31"/>
        <v>↑先にセットの種類を選択して下さい。</v>
      </c>
      <c r="C454" s="39">
        <f t="shared" si="32"/>
        <v>0</v>
      </c>
      <c r="D454" s="39">
        <f t="shared" si="33"/>
        <v>0</v>
      </c>
      <c r="AB454" s="77"/>
      <c r="AC454" s="77"/>
      <c r="AD454" s="77"/>
    </row>
    <row r="455" spans="1:30">
      <c r="A455" s="80"/>
      <c r="B455" s="39" t="str">
        <f t="shared" si="31"/>
        <v>↑先にセットの種類を選択して下さい。</v>
      </c>
      <c r="C455" s="39">
        <f t="shared" si="32"/>
        <v>0</v>
      </c>
      <c r="D455" s="39">
        <f t="shared" si="33"/>
        <v>0</v>
      </c>
      <c r="AB455" s="77"/>
      <c r="AC455" s="77"/>
      <c r="AD455" s="77"/>
    </row>
    <row r="456" spans="1:30">
      <c r="A456" s="80"/>
      <c r="B456" s="39" t="str">
        <f t="shared" si="31"/>
        <v>↑先にセットの種類を選択して下さい。</v>
      </c>
      <c r="C456" s="39">
        <f t="shared" si="32"/>
        <v>0</v>
      </c>
      <c r="D456" s="39">
        <f t="shared" si="33"/>
        <v>0</v>
      </c>
      <c r="AB456" s="77"/>
      <c r="AC456" s="77"/>
      <c r="AD456" s="77"/>
    </row>
    <row r="457" spans="1:30">
      <c r="A457" s="80"/>
      <c r="B457" s="39" t="str">
        <f t="shared" si="31"/>
        <v>↑先にセットの種類を選択して下さい。</v>
      </c>
      <c r="C457" s="39">
        <f t="shared" si="32"/>
        <v>0</v>
      </c>
      <c r="D457" s="39">
        <f t="shared" si="33"/>
        <v>0</v>
      </c>
      <c r="AB457" s="77"/>
      <c r="AC457" s="77"/>
      <c r="AD457" s="77"/>
    </row>
    <row r="458" spans="1:30">
      <c r="A458" s="80"/>
      <c r="B458" s="39" t="str">
        <f t="shared" si="31"/>
        <v>↑先にセットの種類を選択して下さい。</v>
      </c>
      <c r="C458" s="39">
        <f t="shared" si="32"/>
        <v>0</v>
      </c>
      <c r="D458" s="39">
        <f t="shared" si="33"/>
        <v>0</v>
      </c>
      <c r="AB458" s="77"/>
      <c r="AC458" s="77"/>
      <c r="AD458" s="77"/>
    </row>
    <row r="459" spans="1:30">
      <c r="A459" s="80"/>
      <c r="B459" s="39"/>
      <c r="C459" s="39"/>
      <c r="D459" s="39"/>
      <c r="AB459" s="77"/>
      <c r="AC459" s="77"/>
      <c r="AD459" s="77"/>
    </row>
    <row r="460" spans="1:30">
      <c r="A460" s="80"/>
      <c r="B460" s="39"/>
      <c r="C460" s="39"/>
      <c r="D460" s="39"/>
      <c r="AB460" s="77"/>
      <c r="AC460" s="77"/>
      <c r="AD460" s="77"/>
    </row>
    <row r="461" spans="1:30">
      <c r="A461" s="80">
        <v>11</v>
      </c>
      <c r="B461" s="39" t="str">
        <f>CHOOSE($B$111,"↑先にセットの種類を選択して下さい。",D2,G2,J2,M2,P2,S2,V2,Y2,AB2,AE2,AH2,AK2,AN2,AQ2,AT2,AW2,AZ2,BC2,BF2)</f>
        <v>↑先にセットの種類を選択して下さい。</v>
      </c>
      <c r="C461" s="39">
        <f>CHOOSE($B$111,0,F2,I2,L2,O2,R2,U2,X2,AA2,AD2,AG2,AJ2,AM2,AP2,AS2,AV2,AY2,BB2,BE2,BH2)</f>
        <v>0</v>
      </c>
      <c r="D461" s="39">
        <f>CHOOSE($B$111,0,E2,H2,K2,N2,Q2,T2,W2,Z2,AC2,AF2,AI2,AL2,AO2,AR2,AU2,AX2,BA2,BD2,BG2)</f>
        <v>0</v>
      </c>
      <c r="AB461" s="77"/>
      <c r="AC461" s="77"/>
      <c r="AD461" s="77"/>
    </row>
    <row r="462" spans="1:30">
      <c r="A462" s="80"/>
      <c r="B462" s="39" t="str">
        <f t="shared" ref="B462:B488" si="34">CHOOSE($B$111,"↑先にセットの種類を選択して下さい。",D3,G3,J3,M3,P3,S3,V3,Y3,AB3,AE3,AH3,AK3,AN3,AQ3,AT3,AW3,AZ3,BC3,BF3)</f>
        <v>↑先にセットの種類を選択して下さい。</v>
      </c>
      <c r="C462" s="39">
        <f t="shared" ref="C462:C488" si="35">CHOOSE($B$111,0,F3,I3,L3,O3,R3,U3,X3,AA3,AD3,AG3,AJ3,AM3,AP3,AS3,AV3,AY3,BB3,BE3,BH3)</f>
        <v>0</v>
      </c>
      <c r="D462" s="39">
        <f t="shared" ref="D462:D488" si="36">CHOOSE($B$111,0,E3,H3,K3,N3,Q3,T3,W3,Z3,AC3,AF3,AI3,AL3,AO3,AR3,AU3,AX3,BA3,BD3,BG3)</f>
        <v>0</v>
      </c>
      <c r="AB462" s="77"/>
      <c r="AC462" s="77"/>
      <c r="AD462" s="77"/>
    </row>
    <row r="463" spans="1:30">
      <c r="A463" s="80"/>
      <c r="B463" s="39" t="str">
        <f t="shared" si="34"/>
        <v>↑先にセットの種類を選択して下さい。</v>
      </c>
      <c r="C463" s="39">
        <f t="shared" si="35"/>
        <v>0</v>
      </c>
      <c r="D463" s="39">
        <f t="shared" si="36"/>
        <v>0</v>
      </c>
      <c r="AB463" s="77"/>
      <c r="AC463" s="77"/>
      <c r="AD463" s="77"/>
    </row>
    <row r="464" spans="1:30">
      <c r="A464" s="80"/>
      <c r="B464" s="39" t="str">
        <f t="shared" si="34"/>
        <v>↑先にセットの種類を選択して下さい。</v>
      </c>
      <c r="C464" s="39">
        <f t="shared" si="35"/>
        <v>0</v>
      </c>
      <c r="D464" s="39">
        <f t="shared" si="36"/>
        <v>0</v>
      </c>
      <c r="AB464" s="77"/>
      <c r="AC464" s="77"/>
      <c r="AD464" s="77"/>
    </row>
    <row r="465" spans="1:30">
      <c r="A465" s="80"/>
      <c r="B465" s="39" t="str">
        <f t="shared" si="34"/>
        <v>↑先にセットの種類を選択して下さい。</v>
      </c>
      <c r="C465" s="39">
        <f t="shared" si="35"/>
        <v>0</v>
      </c>
      <c r="D465" s="39">
        <f t="shared" si="36"/>
        <v>0</v>
      </c>
      <c r="AB465" s="77"/>
      <c r="AC465" s="77"/>
      <c r="AD465" s="77"/>
    </row>
    <row r="466" spans="1:30">
      <c r="A466" s="80"/>
      <c r="B466" s="39" t="str">
        <f t="shared" si="34"/>
        <v>↑先にセットの種類を選択して下さい。</v>
      </c>
      <c r="C466" s="39">
        <f t="shared" si="35"/>
        <v>0</v>
      </c>
      <c r="D466" s="39">
        <f t="shared" si="36"/>
        <v>0</v>
      </c>
      <c r="AB466" s="77"/>
      <c r="AC466" s="77"/>
      <c r="AD466" s="77"/>
    </row>
    <row r="467" spans="1:30">
      <c r="A467" s="80"/>
      <c r="B467" s="39" t="str">
        <f t="shared" si="34"/>
        <v>↑先にセットの種類を選択して下さい。</v>
      </c>
      <c r="C467" s="39">
        <f t="shared" si="35"/>
        <v>0</v>
      </c>
      <c r="D467" s="39">
        <f t="shared" si="36"/>
        <v>0</v>
      </c>
      <c r="AB467" s="77"/>
      <c r="AC467" s="77"/>
      <c r="AD467" s="77"/>
    </row>
    <row r="468" spans="1:30">
      <c r="A468" s="80"/>
      <c r="B468" s="39" t="str">
        <f t="shared" si="34"/>
        <v>↑先にセットの種類を選択して下さい。</v>
      </c>
      <c r="C468" s="39">
        <f t="shared" si="35"/>
        <v>0</v>
      </c>
      <c r="D468" s="39">
        <f t="shared" si="36"/>
        <v>0</v>
      </c>
      <c r="AB468" s="77"/>
      <c r="AC468" s="77"/>
      <c r="AD468" s="77"/>
    </row>
    <row r="469" spans="1:30">
      <c r="A469" s="80"/>
      <c r="B469" s="39" t="str">
        <f t="shared" si="34"/>
        <v>↑先にセットの種類を選択して下さい。</v>
      </c>
      <c r="C469" s="39">
        <f t="shared" si="35"/>
        <v>0</v>
      </c>
      <c r="D469" s="39">
        <f t="shared" si="36"/>
        <v>0</v>
      </c>
      <c r="AB469" s="77"/>
      <c r="AC469" s="77"/>
      <c r="AD469" s="77"/>
    </row>
    <row r="470" spans="1:30">
      <c r="A470" s="80"/>
      <c r="B470" s="39" t="str">
        <f t="shared" si="34"/>
        <v>↑先にセットの種類を選択して下さい。</v>
      </c>
      <c r="C470" s="39">
        <f t="shared" si="35"/>
        <v>0</v>
      </c>
      <c r="D470" s="39">
        <f t="shared" si="36"/>
        <v>0</v>
      </c>
      <c r="AB470" s="77"/>
      <c r="AC470" s="77"/>
      <c r="AD470" s="77"/>
    </row>
    <row r="471" spans="1:30">
      <c r="A471" s="80"/>
      <c r="B471" s="39" t="str">
        <f t="shared" si="34"/>
        <v>↑先にセットの種類を選択して下さい。</v>
      </c>
      <c r="C471" s="39">
        <f t="shared" si="35"/>
        <v>0</v>
      </c>
      <c r="D471" s="39">
        <f t="shared" si="36"/>
        <v>0</v>
      </c>
      <c r="AB471" s="77"/>
      <c r="AC471" s="77"/>
      <c r="AD471" s="77"/>
    </row>
    <row r="472" spans="1:30">
      <c r="A472" s="80"/>
      <c r="B472" s="39" t="str">
        <f t="shared" si="34"/>
        <v>↑先にセットの種類を選択して下さい。</v>
      </c>
      <c r="C472" s="39">
        <f t="shared" si="35"/>
        <v>0</v>
      </c>
      <c r="D472" s="39">
        <f t="shared" si="36"/>
        <v>0</v>
      </c>
      <c r="AB472" s="77"/>
      <c r="AC472" s="77"/>
      <c r="AD472" s="77"/>
    </row>
    <row r="473" spans="1:30">
      <c r="A473" s="80"/>
      <c r="B473" s="39" t="str">
        <f t="shared" si="34"/>
        <v>↑先にセットの種類を選択して下さい。</v>
      </c>
      <c r="C473" s="39">
        <f t="shared" si="35"/>
        <v>0</v>
      </c>
      <c r="D473" s="39">
        <f t="shared" si="36"/>
        <v>0</v>
      </c>
      <c r="AB473" s="77"/>
      <c r="AC473" s="77"/>
      <c r="AD473" s="77"/>
    </row>
    <row r="474" spans="1:30">
      <c r="A474" s="80"/>
      <c r="B474" s="39" t="str">
        <f t="shared" si="34"/>
        <v>↑先にセットの種類を選択して下さい。</v>
      </c>
      <c r="C474" s="39">
        <f t="shared" si="35"/>
        <v>0</v>
      </c>
      <c r="D474" s="39">
        <f t="shared" si="36"/>
        <v>0</v>
      </c>
      <c r="AB474" s="77"/>
      <c r="AC474" s="77"/>
      <c r="AD474" s="77"/>
    </row>
    <row r="475" spans="1:30">
      <c r="A475" s="80"/>
      <c r="B475" s="39" t="str">
        <f t="shared" si="34"/>
        <v>↑先にセットの種類を選択して下さい。</v>
      </c>
      <c r="C475" s="39">
        <f t="shared" si="35"/>
        <v>0</v>
      </c>
      <c r="D475" s="39">
        <f t="shared" si="36"/>
        <v>0</v>
      </c>
      <c r="AB475" s="77"/>
      <c r="AC475" s="77"/>
      <c r="AD475" s="77"/>
    </row>
    <row r="476" spans="1:30">
      <c r="A476" s="80"/>
      <c r="B476" s="39" t="str">
        <f t="shared" si="34"/>
        <v>↑先にセットの種類を選択して下さい。</v>
      </c>
      <c r="C476" s="39">
        <f t="shared" si="35"/>
        <v>0</v>
      </c>
      <c r="D476" s="39">
        <f t="shared" si="36"/>
        <v>0</v>
      </c>
      <c r="AB476" s="77"/>
      <c r="AC476" s="77"/>
      <c r="AD476" s="77"/>
    </row>
    <row r="477" spans="1:30">
      <c r="A477" s="80"/>
      <c r="B477" s="39" t="str">
        <f t="shared" si="34"/>
        <v>↑先にセットの種類を選択して下さい。</v>
      </c>
      <c r="C477" s="39">
        <f t="shared" si="35"/>
        <v>0</v>
      </c>
      <c r="D477" s="39">
        <f t="shared" si="36"/>
        <v>0</v>
      </c>
      <c r="AB477" s="77"/>
      <c r="AC477" s="77"/>
      <c r="AD477" s="77"/>
    </row>
    <row r="478" spans="1:30">
      <c r="A478" s="80"/>
      <c r="B478" s="39" t="str">
        <f t="shared" si="34"/>
        <v>↑先にセットの種類を選択して下さい。</v>
      </c>
      <c r="C478" s="39">
        <f t="shared" si="35"/>
        <v>0</v>
      </c>
      <c r="D478" s="39">
        <f t="shared" si="36"/>
        <v>0</v>
      </c>
      <c r="AB478" s="77"/>
      <c r="AC478" s="77"/>
      <c r="AD478" s="77"/>
    </row>
    <row r="479" spans="1:30">
      <c r="A479" s="80"/>
      <c r="B479" s="39" t="str">
        <f t="shared" si="34"/>
        <v>↑先にセットの種類を選択して下さい。</v>
      </c>
      <c r="C479" s="39">
        <f t="shared" si="35"/>
        <v>0</v>
      </c>
      <c r="D479" s="39">
        <f t="shared" si="36"/>
        <v>0</v>
      </c>
      <c r="AB479" s="77"/>
      <c r="AC479" s="77"/>
      <c r="AD479" s="77"/>
    </row>
    <row r="480" spans="1:30">
      <c r="A480" s="80"/>
      <c r="B480" s="39" t="str">
        <f t="shared" si="34"/>
        <v>↑先にセットの種類を選択して下さい。</v>
      </c>
      <c r="C480" s="39">
        <f t="shared" si="35"/>
        <v>0</v>
      </c>
      <c r="D480" s="39">
        <f t="shared" si="36"/>
        <v>0</v>
      </c>
      <c r="AB480" s="77"/>
      <c r="AC480" s="77"/>
      <c r="AD480" s="77"/>
    </row>
    <row r="481" spans="1:30">
      <c r="A481" s="80"/>
      <c r="B481" s="39" t="str">
        <f t="shared" si="34"/>
        <v>↑先にセットの種類を選択して下さい。</v>
      </c>
      <c r="C481" s="39">
        <f t="shared" si="35"/>
        <v>0</v>
      </c>
      <c r="D481" s="39">
        <f t="shared" si="36"/>
        <v>0</v>
      </c>
      <c r="AB481" s="77"/>
      <c r="AC481" s="77"/>
      <c r="AD481" s="77"/>
    </row>
    <row r="482" spans="1:30">
      <c r="A482" s="80"/>
      <c r="B482" s="39" t="str">
        <f t="shared" si="34"/>
        <v>↑先にセットの種類を選択して下さい。</v>
      </c>
      <c r="C482" s="39">
        <f t="shared" si="35"/>
        <v>0</v>
      </c>
      <c r="D482" s="39">
        <f t="shared" si="36"/>
        <v>0</v>
      </c>
      <c r="AB482" s="77"/>
      <c r="AC482" s="77"/>
      <c r="AD482" s="77"/>
    </row>
    <row r="483" spans="1:30">
      <c r="A483" s="80"/>
      <c r="B483" s="39" t="str">
        <f t="shared" si="34"/>
        <v>↑先にセットの種類を選択して下さい。</v>
      </c>
      <c r="C483" s="39">
        <f t="shared" si="35"/>
        <v>0</v>
      </c>
      <c r="D483" s="39">
        <f t="shared" si="36"/>
        <v>0</v>
      </c>
      <c r="AB483" s="77"/>
      <c r="AC483" s="77"/>
      <c r="AD483" s="77"/>
    </row>
    <row r="484" spans="1:30">
      <c r="A484" s="80"/>
      <c r="B484" s="39" t="str">
        <f t="shared" si="34"/>
        <v>↑先にセットの種類を選択して下さい。</v>
      </c>
      <c r="C484" s="39">
        <f t="shared" si="35"/>
        <v>0</v>
      </c>
      <c r="D484" s="39">
        <f t="shared" si="36"/>
        <v>0</v>
      </c>
      <c r="AB484" s="77"/>
      <c r="AC484" s="77"/>
      <c r="AD484" s="77"/>
    </row>
    <row r="485" spans="1:30">
      <c r="A485" s="80"/>
      <c r="B485" s="39" t="str">
        <f t="shared" si="34"/>
        <v>↑先にセットの種類を選択して下さい。</v>
      </c>
      <c r="C485" s="39">
        <f t="shared" si="35"/>
        <v>0</v>
      </c>
      <c r="D485" s="39">
        <f t="shared" si="36"/>
        <v>0</v>
      </c>
      <c r="AB485" s="77"/>
      <c r="AC485" s="77"/>
      <c r="AD485" s="77"/>
    </row>
    <row r="486" spans="1:30">
      <c r="A486" s="80"/>
      <c r="B486" s="39" t="str">
        <f t="shared" si="34"/>
        <v>↑先にセットの種類を選択して下さい。</v>
      </c>
      <c r="C486" s="39">
        <f t="shared" si="35"/>
        <v>0</v>
      </c>
      <c r="D486" s="39">
        <f t="shared" si="36"/>
        <v>0</v>
      </c>
      <c r="AB486" s="77"/>
      <c r="AC486" s="77"/>
      <c r="AD486" s="77"/>
    </row>
    <row r="487" spans="1:30">
      <c r="A487" s="80"/>
      <c r="B487" s="39" t="str">
        <f t="shared" si="34"/>
        <v>↑先にセットの種類を選択して下さい。</v>
      </c>
      <c r="C487" s="39">
        <f t="shared" si="35"/>
        <v>0</v>
      </c>
      <c r="D487" s="39">
        <f t="shared" si="36"/>
        <v>0</v>
      </c>
      <c r="AB487" s="77"/>
      <c r="AC487" s="77"/>
      <c r="AD487" s="77"/>
    </row>
    <row r="488" spans="1:30">
      <c r="A488" s="80"/>
      <c r="B488" s="39" t="str">
        <f t="shared" si="34"/>
        <v>↑先にセットの種類を選択して下さい。</v>
      </c>
      <c r="C488" s="39">
        <f t="shared" si="35"/>
        <v>0</v>
      </c>
      <c r="D488" s="39">
        <f t="shared" si="36"/>
        <v>0</v>
      </c>
      <c r="AB488" s="77"/>
      <c r="AC488" s="77"/>
      <c r="AD488" s="77"/>
    </row>
    <row r="489" spans="1:30">
      <c r="A489" s="80"/>
      <c r="B489" s="39"/>
      <c r="C489" s="39"/>
      <c r="D489" s="39"/>
      <c r="AB489" s="77"/>
      <c r="AC489" s="77"/>
      <c r="AD489" s="77"/>
    </row>
    <row r="490" spans="1:30">
      <c r="A490" s="80"/>
      <c r="B490" s="39"/>
      <c r="C490" s="39"/>
      <c r="D490" s="39"/>
      <c r="AB490" s="77"/>
      <c r="AC490" s="77"/>
      <c r="AD490" s="77"/>
    </row>
    <row r="491" spans="1:30">
      <c r="A491" s="80">
        <v>12</v>
      </c>
      <c r="B491" s="39" t="str">
        <f>CHOOSE($B$112,"↑先にセットの種類を選択して下さい。",D2,G2,J2,M2,P2,S2,V2,Y2,AB2,AE2,AH2,AK2,AN2,AQ2,AT2,AW2,AZ2,BC2,BF2)</f>
        <v>↑先にセットの種類を選択して下さい。</v>
      </c>
      <c r="C491" s="39">
        <f>CHOOSE($B$112,0,F2,I2,L2,O2,R2,U2,X2,AA2,AD2,AG2,AJ2,AM2,AP2,AS2,AV2,AY2,BB2,BE2,BH2)</f>
        <v>0</v>
      </c>
      <c r="D491" s="39">
        <f>CHOOSE($B$112,0,E2,H2,K2,N2,Q2,T2,W2,Z2,AC2,AF2,AI2,AL2,AO2,AR2,AU2,AX2,BA2,BD2,BG2)</f>
        <v>0</v>
      </c>
      <c r="AB491" s="77"/>
      <c r="AC491" s="77"/>
      <c r="AD491" s="77"/>
    </row>
    <row r="492" spans="1:30">
      <c r="A492" s="80"/>
      <c r="B492" s="39" t="str">
        <f t="shared" ref="B492:B518" si="37">CHOOSE($B$112,"↑先にセットの種類を選択して下さい。",D3,G3,J3,M3,P3,S3,V3,Y3,AB3,AE3,AH3,AK3,AN3,AQ3,AT3,AW3,AZ3,BC3,BF3)</f>
        <v>↑先にセットの種類を選択して下さい。</v>
      </c>
      <c r="C492" s="39">
        <f t="shared" ref="C492:C518" si="38">CHOOSE($B$112,0,F3,I3,L3,O3,R3,U3,X3,AA3,AD3,AG3,AJ3,AM3,AP3,AS3,AV3,AY3,BB3,BE3,BH3)</f>
        <v>0</v>
      </c>
      <c r="D492" s="39">
        <f t="shared" ref="D492:D518" si="39">CHOOSE($B$112,0,E3,H3,K3,N3,Q3,T3,W3,Z3,AC3,AF3,AI3,AL3,AO3,AR3,AU3,AX3,BA3,BD3,BG3)</f>
        <v>0</v>
      </c>
      <c r="AB492" s="77"/>
      <c r="AC492" s="77"/>
      <c r="AD492" s="77"/>
    </row>
    <row r="493" spans="1:30">
      <c r="A493" s="80"/>
      <c r="B493" s="39" t="str">
        <f t="shared" si="37"/>
        <v>↑先にセットの種類を選択して下さい。</v>
      </c>
      <c r="C493" s="39">
        <f t="shared" si="38"/>
        <v>0</v>
      </c>
      <c r="D493" s="39">
        <f t="shared" si="39"/>
        <v>0</v>
      </c>
      <c r="AB493" s="77"/>
      <c r="AC493" s="77"/>
      <c r="AD493" s="77"/>
    </row>
    <row r="494" spans="1:30">
      <c r="A494" s="80"/>
      <c r="B494" s="39" t="str">
        <f t="shared" si="37"/>
        <v>↑先にセットの種類を選択して下さい。</v>
      </c>
      <c r="C494" s="39">
        <f t="shared" si="38"/>
        <v>0</v>
      </c>
      <c r="D494" s="39">
        <f t="shared" si="39"/>
        <v>0</v>
      </c>
      <c r="AB494" s="77"/>
      <c r="AC494" s="77"/>
      <c r="AD494" s="77"/>
    </row>
    <row r="495" spans="1:30">
      <c r="A495" s="80"/>
      <c r="B495" s="39" t="str">
        <f t="shared" si="37"/>
        <v>↑先にセットの種類を選択して下さい。</v>
      </c>
      <c r="C495" s="39">
        <f t="shared" si="38"/>
        <v>0</v>
      </c>
      <c r="D495" s="39">
        <f t="shared" si="39"/>
        <v>0</v>
      </c>
      <c r="AB495" s="77"/>
      <c r="AC495" s="77"/>
      <c r="AD495" s="77"/>
    </row>
    <row r="496" spans="1:30">
      <c r="A496" s="80"/>
      <c r="B496" s="39" t="str">
        <f t="shared" si="37"/>
        <v>↑先にセットの種類を選択して下さい。</v>
      </c>
      <c r="C496" s="39">
        <f t="shared" si="38"/>
        <v>0</v>
      </c>
      <c r="D496" s="39">
        <f t="shared" si="39"/>
        <v>0</v>
      </c>
      <c r="AB496" s="77"/>
      <c r="AC496" s="77"/>
      <c r="AD496" s="77"/>
    </row>
    <row r="497" spans="1:30">
      <c r="A497" s="80"/>
      <c r="B497" s="39" t="str">
        <f t="shared" si="37"/>
        <v>↑先にセットの種類を選択して下さい。</v>
      </c>
      <c r="C497" s="39">
        <f t="shared" si="38"/>
        <v>0</v>
      </c>
      <c r="D497" s="39">
        <f t="shared" si="39"/>
        <v>0</v>
      </c>
      <c r="AB497" s="77"/>
      <c r="AC497" s="77"/>
      <c r="AD497" s="77"/>
    </row>
    <row r="498" spans="1:30">
      <c r="A498" s="80"/>
      <c r="B498" s="39" t="str">
        <f t="shared" si="37"/>
        <v>↑先にセットの種類を選択して下さい。</v>
      </c>
      <c r="C498" s="39">
        <f t="shared" si="38"/>
        <v>0</v>
      </c>
      <c r="D498" s="39">
        <f t="shared" si="39"/>
        <v>0</v>
      </c>
      <c r="AB498" s="77"/>
      <c r="AC498" s="77"/>
      <c r="AD498" s="77"/>
    </row>
    <row r="499" spans="1:30">
      <c r="A499" s="80"/>
      <c r="B499" s="39" t="str">
        <f t="shared" si="37"/>
        <v>↑先にセットの種類を選択して下さい。</v>
      </c>
      <c r="C499" s="39">
        <f t="shared" si="38"/>
        <v>0</v>
      </c>
      <c r="D499" s="39">
        <f t="shared" si="39"/>
        <v>0</v>
      </c>
      <c r="AB499" s="77"/>
      <c r="AC499" s="77"/>
      <c r="AD499" s="77"/>
    </row>
    <row r="500" spans="1:30">
      <c r="A500" s="80"/>
      <c r="B500" s="39" t="str">
        <f t="shared" si="37"/>
        <v>↑先にセットの種類を選択して下さい。</v>
      </c>
      <c r="C500" s="39">
        <f t="shared" si="38"/>
        <v>0</v>
      </c>
      <c r="D500" s="39">
        <f t="shared" si="39"/>
        <v>0</v>
      </c>
      <c r="AB500" s="77"/>
      <c r="AC500" s="77"/>
      <c r="AD500" s="77"/>
    </row>
    <row r="501" spans="1:30">
      <c r="A501" s="80"/>
      <c r="B501" s="39" t="str">
        <f t="shared" si="37"/>
        <v>↑先にセットの種類を選択して下さい。</v>
      </c>
      <c r="C501" s="39">
        <f t="shared" si="38"/>
        <v>0</v>
      </c>
      <c r="D501" s="39">
        <f t="shared" si="39"/>
        <v>0</v>
      </c>
      <c r="AB501" s="77"/>
      <c r="AC501" s="77"/>
      <c r="AD501" s="77"/>
    </row>
    <row r="502" spans="1:30">
      <c r="A502" s="80"/>
      <c r="B502" s="39" t="str">
        <f t="shared" si="37"/>
        <v>↑先にセットの種類を選択して下さい。</v>
      </c>
      <c r="C502" s="39">
        <f t="shared" si="38"/>
        <v>0</v>
      </c>
      <c r="D502" s="39">
        <f t="shared" si="39"/>
        <v>0</v>
      </c>
      <c r="AB502" s="77"/>
      <c r="AC502" s="77"/>
      <c r="AD502" s="77"/>
    </row>
    <row r="503" spans="1:30">
      <c r="A503" s="80"/>
      <c r="B503" s="39" t="str">
        <f t="shared" si="37"/>
        <v>↑先にセットの種類を選択して下さい。</v>
      </c>
      <c r="C503" s="39">
        <f t="shared" si="38"/>
        <v>0</v>
      </c>
      <c r="D503" s="39">
        <f t="shared" si="39"/>
        <v>0</v>
      </c>
      <c r="AB503" s="77"/>
      <c r="AC503" s="77"/>
      <c r="AD503" s="77"/>
    </row>
    <row r="504" spans="1:30">
      <c r="A504" s="80"/>
      <c r="B504" s="39" t="str">
        <f t="shared" si="37"/>
        <v>↑先にセットの種類を選択して下さい。</v>
      </c>
      <c r="C504" s="39">
        <f t="shared" si="38"/>
        <v>0</v>
      </c>
      <c r="D504" s="39">
        <f t="shared" si="39"/>
        <v>0</v>
      </c>
      <c r="AB504" s="77"/>
      <c r="AC504" s="77"/>
      <c r="AD504" s="77"/>
    </row>
    <row r="505" spans="1:30">
      <c r="A505" s="80"/>
      <c r="B505" s="39" t="str">
        <f t="shared" si="37"/>
        <v>↑先にセットの種類を選択して下さい。</v>
      </c>
      <c r="C505" s="39">
        <f t="shared" si="38"/>
        <v>0</v>
      </c>
      <c r="D505" s="39">
        <f t="shared" si="39"/>
        <v>0</v>
      </c>
      <c r="AB505" s="77"/>
      <c r="AC505" s="77"/>
      <c r="AD505" s="77"/>
    </row>
    <row r="506" spans="1:30">
      <c r="A506" s="80"/>
      <c r="B506" s="39" t="str">
        <f t="shared" si="37"/>
        <v>↑先にセットの種類を選択して下さい。</v>
      </c>
      <c r="C506" s="39">
        <f t="shared" si="38"/>
        <v>0</v>
      </c>
      <c r="D506" s="39">
        <f t="shared" si="39"/>
        <v>0</v>
      </c>
      <c r="AB506" s="77"/>
      <c r="AC506" s="77"/>
      <c r="AD506" s="77"/>
    </row>
    <row r="507" spans="1:30">
      <c r="A507" s="80"/>
      <c r="B507" s="39" t="str">
        <f t="shared" si="37"/>
        <v>↑先にセットの種類を選択して下さい。</v>
      </c>
      <c r="C507" s="39">
        <f t="shared" si="38"/>
        <v>0</v>
      </c>
      <c r="D507" s="39">
        <f t="shared" si="39"/>
        <v>0</v>
      </c>
      <c r="AB507" s="77"/>
      <c r="AC507" s="77"/>
      <c r="AD507" s="77"/>
    </row>
    <row r="508" spans="1:30">
      <c r="A508" s="80"/>
      <c r="B508" s="39" t="str">
        <f t="shared" si="37"/>
        <v>↑先にセットの種類を選択して下さい。</v>
      </c>
      <c r="C508" s="39">
        <f t="shared" si="38"/>
        <v>0</v>
      </c>
      <c r="D508" s="39">
        <f t="shared" si="39"/>
        <v>0</v>
      </c>
      <c r="AB508" s="77"/>
      <c r="AC508" s="77"/>
      <c r="AD508" s="77"/>
    </row>
    <row r="509" spans="1:30">
      <c r="A509" s="80"/>
      <c r="B509" s="39" t="str">
        <f t="shared" si="37"/>
        <v>↑先にセットの種類を選択して下さい。</v>
      </c>
      <c r="C509" s="39">
        <f t="shared" si="38"/>
        <v>0</v>
      </c>
      <c r="D509" s="39">
        <f t="shared" si="39"/>
        <v>0</v>
      </c>
      <c r="AB509" s="77"/>
      <c r="AC509" s="77"/>
      <c r="AD509" s="77"/>
    </row>
    <row r="510" spans="1:30">
      <c r="A510" s="80"/>
      <c r="B510" s="39" t="str">
        <f t="shared" si="37"/>
        <v>↑先にセットの種類を選択して下さい。</v>
      </c>
      <c r="C510" s="39">
        <f t="shared" si="38"/>
        <v>0</v>
      </c>
      <c r="D510" s="39">
        <f t="shared" si="39"/>
        <v>0</v>
      </c>
      <c r="AB510" s="77"/>
      <c r="AC510" s="77"/>
      <c r="AD510" s="77"/>
    </row>
    <row r="511" spans="1:30">
      <c r="A511" s="80"/>
      <c r="B511" s="39" t="str">
        <f t="shared" si="37"/>
        <v>↑先にセットの種類を選択して下さい。</v>
      </c>
      <c r="C511" s="39">
        <f t="shared" si="38"/>
        <v>0</v>
      </c>
      <c r="D511" s="39">
        <f t="shared" si="39"/>
        <v>0</v>
      </c>
      <c r="AB511" s="77"/>
      <c r="AC511" s="77"/>
      <c r="AD511" s="77"/>
    </row>
    <row r="512" spans="1:30">
      <c r="A512" s="80"/>
      <c r="B512" s="39" t="str">
        <f t="shared" si="37"/>
        <v>↑先にセットの種類を選択して下さい。</v>
      </c>
      <c r="C512" s="39">
        <f t="shared" si="38"/>
        <v>0</v>
      </c>
      <c r="D512" s="39">
        <f t="shared" si="39"/>
        <v>0</v>
      </c>
      <c r="AB512" s="77"/>
      <c r="AC512" s="77"/>
      <c r="AD512" s="77"/>
    </row>
    <row r="513" spans="1:30">
      <c r="A513" s="80"/>
      <c r="B513" s="39" t="str">
        <f t="shared" si="37"/>
        <v>↑先にセットの種類を選択して下さい。</v>
      </c>
      <c r="C513" s="39">
        <f t="shared" si="38"/>
        <v>0</v>
      </c>
      <c r="D513" s="39">
        <f t="shared" si="39"/>
        <v>0</v>
      </c>
      <c r="AB513" s="77"/>
      <c r="AC513" s="77"/>
      <c r="AD513" s="77"/>
    </row>
    <row r="514" spans="1:30">
      <c r="A514" s="80"/>
      <c r="B514" s="39" t="str">
        <f t="shared" si="37"/>
        <v>↑先にセットの種類を選択して下さい。</v>
      </c>
      <c r="C514" s="39">
        <f t="shared" si="38"/>
        <v>0</v>
      </c>
      <c r="D514" s="39">
        <f t="shared" si="39"/>
        <v>0</v>
      </c>
      <c r="AB514" s="77"/>
      <c r="AC514" s="77"/>
      <c r="AD514" s="77"/>
    </row>
    <row r="515" spans="1:30">
      <c r="A515" s="80"/>
      <c r="B515" s="39" t="str">
        <f t="shared" si="37"/>
        <v>↑先にセットの種類を選択して下さい。</v>
      </c>
      <c r="C515" s="39">
        <f t="shared" si="38"/>
        <v>0</v>
      </c>
      <c r="D515" s="39">
        <f t="shared" si="39"/>
        <v>0</v>
      </c>
      <c r="AB515" s="77"/>
      <c r="AC515" s="77"/>
      <c r="AD515" s="77"/>
    </row>
    <row r="516" spans="1:30">
      <c r="A516" s="80"/>
      <c r="B516" s="39" t="str">
        <f t="shared" si="37"/>
        <v>↑先にセットの種類を選択して下さい。</v>
      </c>
      <c r="C516" s="39">
        <f t="shared" si="38"/>
        <v>0</v>
      </c>
      <c r="D516" s="39">
        <f t="shared" si="39"/>
        <v>0</v>
      </c>
      <c r="AB516" s="77"/>
      <c r="AC516" s="77"/>
      <c r="AD516" s="77"/>
    </row>
    <row r="517" spans="1:30">
      <c r="A517" s="80"/>
      <c r="B517" s="39" t="str">
        <f t="shared" si="37"/>
        <v>↑先にセットの種類を選択して下さい。</v>
      </c>
      <c r="C517" s="39">
        <f t="shared" si="38"/>
        <v>0</v>
      </c>
      <c r="D517" s="39">
        <f t="shared" si="39"/>
        <v>0</v>
      </c>
      <c r="AB517" s="77"/>
      <c r="AC517" s="77"/>
      <c r="AD517" s="77"/>
    </row>
    <row r="518" spans="1:30">
      <c r="A518" s="80"/>
      <c r="B518" s="39" t="str">
        <f t="shared" si="37"/>
        <v>↑先にセットの種類を選択して下さい。</v>
      </c>
      <c r="C518" s="39">
        <f t="shared" si="38"/>
        <v>0</v>
      </c>
      <c r="D518" s="39">
        <f t="shared" si="39"/>
        <v>0</v>
      </c>
      <c r="AB518" s="77"/>
      <c r="AC518" s="77"/>
      <c r="AD518" s="77"/>
    </row>
    <row r="519" spans="1:30">
      <c r="A519" s="80"/>
      <c r="B519" s="39"/>
      <c r="C519" s="39"/>
      <c r="D519" s="39"/>
      <c r="AB519" s="77"/>
      <c r="AC519" s="77"/>
      <c r="AD519" s="77"/>
    </row>
    <row r="520" spans="1:30">
      <c r="A520" s="80"/>
      <c r="B520" s="39"/>
      <c r="C520" s="39"/>
      <c r="D520" s="39"/>
      <c r="AB520" s="77"/>
      <c r="AC520" s="77"/>
      <c r="AD520" s="77"/>
    </row>
    <row r="521" spans="1:30">
      <c r="A521" s="80">
        <v>13</v>
      </c>
      <c r="B521" s="39" t="str">
        <f>CHOOSE($B$113,"↑先にセットの種類を選択して下さい。",D2,G2,J2,M2,P2,S2,V2,Y2,AB2,AE2,AH2,AK2,AN2,AQ2,AT2,AW2,AZ2,BC2,BF2)</f>
        <v>↑先にセットの種類を選択して下さい。</v>
      </c>
      <c r="C521" s="39">
        <f>CHOOSE($B$113,0,F2,I2,L2,O2,R2,U2,X2,AA2,AD2,AG2,AJ2,AM2,AP2,AS2,AV2,AY2,BB2,BE2,BH2)</f>
        <v>0</v>
      </c>
      <c r="D521" s="39">
        <f>CHOOSE($B$113,0,E2,H2,K2,N2,Q2,T2,W2,Z2,AC2,AF2,AI2,AL2,AO2,AR2,AU2,AX2,BA2,BD2,BG2)</f>
        <v>0</v>
      </c>
      <c r="AB521" s="77"/>
      <c r="AC521" s="77"/>
      <c r="AD521" s="77"/>
    </row>
    <row r="522" spans="1:30">
      <c r="A522" s="80"/>
      <c r="B522" s="39" t="str">
        <f t="shared" ref="B522:B548" si="40">CHOOSE($B$113,"↑先にセットの種類を選択して下さい。",D3,G3,J3,M3,P3,S3,V3,Y3,AB3,AE3,AH3,AK3,AN3,AQ3,AT3,AW3,AZ3,BC3,BF3)</f>
        <v>↑先にセットの種類を選択して下さい。</v>
      </c>
      <c r="C522" s="39">
        <f t="shared" ref="C522:C548" si="41">CHOOSE($B$113,0,F3,I3,L3,O3,R3,U3,X3,AA3,AD3,AG3,AJ3,AM3,AP3,AS3,AV3,AY3,BB3,BE3,BH3)</f>
        <v>0</v>
      </c>
      <c r="D522" s="39">
        <f t="shared" ref="D522:D548" si="42">CHOOSE($B$113,0,E3,H3,K3,N3,Q3,T3,W3,Z3,AC3,AF3,AI3,AL3,AO3,AR3,AU3,AX3,BA3,BD3,BG3)</f>
        <v>0</v>
      </c>
      <c r="AB522" s="77"/>
      <c r="AC522" s="77"/>
      <c r="AD522" s="77"/>
    </row>
    <row r="523" spans="1:30">
      <c r="A523" s="80"/>
      <c r="B523" s="39" t="str">
        <f t="shared" si="40"/>
        <v>↑先にセットの種類を選択して下さい。</v>
      </c>
      <c r="C523" s="39">
        <f t="shared" si="41"/>
        <v>0</v>
      </c>
      <c r="D523" s="39">
        <f t="shared" si="42"/>
        <v>0</v>
      </c>
      <c r="AB523" s="77"/>
      <c r="AC523" s="77"/>
      <c r="AD523" s="77"/>
    </row>
    <row r="524" spans="1:30">
      <c r="A524" s="80"/>
      <c r="B524" s="39" t="str">
        <f t="shared" si="40"/>
        <v>↑先にセットの種類を選択して下さい。</v>
      </c>
      <c r="C524" s="39">
        <f t="shared" si="41"/>
        <v>0</v>
      </c>
      <c r="D524" s="39">
        <f t="shared" si="42"/>
        <v>0</v>
      </c>
      <c r="AB524" s="77"/>
      <c r="AC524" s="77"/>
      <c r="AD524" s="77"/>
    </row>
    <row r="525" spans="1:30">
      <c r="A525" s="80"/>
      <c r="B525" s="39" t="str">
        <f t="shared" si="40"/>
        <v>↑先にセットの種類を選択して下さい。</v>
      </c>
      <c r="C525" s="39">
        <f t="shared" si="41"/>
        <v>0</v>
      </c>
      <c r="D525" s="39">
        <f t="shared" si="42"/>
        <v>0</v>
      </c>
      <c r="AB525" s="77"/>
      <c r="AC525" s="77"/>
      <c r="AD525" s="77"/>
    </row>
    <row r="526" spans="1:30">
      <c r="A526" s="80"/>
      <c r="B526" s="39" t="str">
        <f t="shared" si="40"/>
        <v>↑先にセットの種類を選択して下さい。</v>
      </c>
      <c r="C526" s="39">
        <f t="shared" si="41"/>
        <v>0</v>
      </c>
      <c r="D526" s="39">
        <f t="shared" si="42"/>
        <v>0</v>
      </c>
      <c r="AB526" s="77"/>
      <c r="AC526" s="77"/>
      <c r="AD526" s="77"/>
    </row>
    <row r="527" spans="1:30">
      <c r="A527" s="80"/>
      <c r="B527" s="39" t="str">
        <f t="shared" si="40"/>
        <v>↑先にセットの種類を選択して下さい。</v>
      </c>
      <c r="C527" s="39">
        <f t="shared" si="41"/>
        <v>0</v>
      </c>
      <c r="D527" s="39">
        <f t="shared" si="42"/>
        <v>0</v>
      </c>
      <c r="AB527" s="77"/>
      <c r="AC527" s="77"/>
      <c r="AD527" s="77"/>
    </row>
    <row r="528" spans="1:30">
      <c r="A528" s="80"/>
      <c r="B528" s="39" t="str">
        <f t="shared" si="40"/>
        <v>↑先にセットの種類を選択して下さい。</v>
      </c>
      <c r="C528" s="39">
        <f t="shared" si="41"/>
        <v>0</v>
      </c>
      <c r="D528" s="39">
        <f t="shared" si="42"/>
        <v>0</v>
      </c>
      <c r="AB528" s="77"/>
      <c r="AC528" s="77"/>
      <c r="AD528" s="77"/>
    </row>
    <row r="529" spans="1:30">
      <c r="A529" s="80"/>
      <c r="B529" s="39" t="str">
        <f t="shared" si="40"/>
        <v>↑先にセットの種類を選択して下さい。</v>
      </c>
      <c r="C529" s="39">
        <f t="shared" si="41"/>
        <v>0</v>
      </c>
      <c r="D529" s="39">
        <f t="shared" si="42"/>
        <v>0</v>
      </c>
      <c r="AB529" s="77"/>
      <c r="AC529" s="77"/>
      <c r="AD529" s="77"/>
    </row>
    <row r="530" spans="1:30">
      <c r="A530" s="80"/>
      <c r="B530" s="39" t="str">
        <f t="shared" si="40"/>
        <v>↑先にセットの種類を選択して下さい。</v>
      </c>
      <c r="C530" s="39">
        <f t="shared" si="41"/>
        <v>0</v>
      </c>
      <c r="D530" s="39">
        <f t="shared" si="42"/>
        <v>0</v>
      </c>
      <c r="AB530" s="77"/>
      <c r="AC530" s="77"/>
      <c r="AD530" s="77"/>
    </row>
    <row r="531" spans="1:30">
      <c r="A531" s="80"/>
      <c r="B531" s="39" t="str">
        <f t="shared" si="40"/>
        <v>↑先にセットの種類を選択して下さい。</v>
      </c>
      <c r="C531" s="39">
        <f t="shared" si="41"/>
        <v>0</v>
      </c>
      <c r="D531" s="39">
        <f t="shared" si="42"/>
        <v>0</v>
      </c>
      <c r="AB531" s="77"/>
      <c r="AC531" s="77"/>
      <c r="AD531" s="77"/>
    </row>
    <row r="532" spans="1:30">
      <c r="A532" s="80"/>
      <c r="B532" s="39" t="str">
        <f t="shared" si="40"/>
        <v>↑先にセットの種類を選択して下さい。</v>
      </c>
      <c r="C532" s="39">
        <f t="shared" si="41"/>
        <v>0</v>
      </c>
      <c r="D532" s="39">
        <f t="shared" si="42"/>
        <v>0</v>
      </c>
      <c r="AB532" s="77"/>
      <c r="AC532" s="77"/>
      <c r="AD532" s="77"/>
    </row>
    <row r="533" spans="1:30">
      <c r="A533" s="80"/>
      <c r="B533" s="39" t="str">
        <f t="shared" si="40"/>
        <v>↑先にセットの種類を選択して下さい。</v>
      </c>
      <c r="C533" s="39">
        <f t="shared" si="41"/>
        <v>0</v>
      </c>
      <c r="D533" s="39">
        <f t="shared" si="42"/>
        <v>0</v>
      </c>
      <c r="AB533" s="77"/>
      <c r="AC533" s="77"/>
      <c r="AD533" s="77"/>
    </row>
    <row r="534" spans="1:30">
      <c r="A534" s="80"/>
      <c r="B534" s="39" t="str">
        <f t="shared" si="40"/>
        <v>↑先にセットの種類を選択して下さい。</v>
      </c>
      <c r="C534" s="39">
        <f t="shared" si="41"/>
        <v>0</v>
      </c>
      <c r="D534" s="39">
        <f t="shared" si="42"/>
        <v>0</v>
      </c>
      <c r="AB534" s="77"/>
      <c r="AC534" s="77"/>
      <c r="AD534" s="77"/>
    </row>
    <row r="535" spans="1:30">
      <c r="A535" s="80"/>
      <c r="B535" s="39" t="str">
        <f t="shared" si="40"/>
        <v>↑先にセットの種類を選択して下さい。</v>
      </c>
      <c r="C535" s="39">
        <f t="shared" si="41"/>
        <v>0</v>
      </c>
      <c r="D535" s="39">
        <f t="shared" si="42"/>
        <v>0</v>
      </c>
      <c r="AB535" s="77"/>
      <c r="AC535" s="77"/>
      <c r="AD535" s="77"/>
    </row>
    <row r="536" spans="1:30">
      <c r="A536" s="80"/>
      <c r="B536" s="39" t="str">
        <f t="shared" si="40"/>
        <v>↑先にセットの種類を選択して下さい。</v>
      </c>
      <c r="C536" s="39">
        <f t="shared" si="41"/>
        <v>0</v>
      </c>
      <c r="D536" s="39">
        <f t="shared" si="42"/>
        <v>0</v>
      </c>
      <c r="AB536" s="77"/>
      <c r="AC536" s="77"/>
      <c r="AD536" s="77"/>
    </row>
    <row r="537" spans="1:30">
      <c r="A537" s="80"/>
      <c r="B537" s="39" t="str">
        <f t="shared" si="40"/>
        <v>↑先にセットの種類を選択して下さい。</v>
      </c>
      <c r="C537" s="39">
        <f t="shared" si="41"/>
        <v>0</v>
      </c>
      <c r="D537" s="39">
        <f t="shared" si="42"/>
        <v>0</v>
      </c>
      <c r="AB537" s="77"/>
      <c r="AC537" s="77"/>
      <c r="AD537" s="77"/>
    </row>
    <row r="538" spans="1:30">
      <c r="A538" s="80"/>
      <c r="B538" s="39" t="str">
        <f t="shared" si="40"/>
        <v>↑先にセットの種類を選択して下さい。</v>
      </c>
      <c r="C538" s="39">
        <f t="shared" si="41"/>
        <v>0</v>
      </c>
      <c r="D538" s="39">
        <f t="shared" si="42"/>
        <v>0</v>
      </c>
      <c r="AB538" s="77"/>
      <c r="AC538" s="77"/>
      <c r="AD538" s="77"/>
    </row>
    <row r="539" spans="1:30">
      <c r="A539" s="80"/>
      <c r="B539" s="39" t="str">
        <f t="shared" si="40"/>
        <v>↑先にセットの種類を選択して下さい。</v>
      </c>
      <c r="C539" s="39">
        <f t="shared" si="41"/>
        <v>0</v>
      </c>
      <c r="D539" s="39">
        <f t="shared" si="42"/>
        <v>0</v>
      </c>
      <c r="AB539" s="77"/>
      <c r="AC539" s="77"/>
      <c r="AD539" s="77"/>
    </row>
    <row r="540" spans="1:30">
      <c r="A540" s="80"/>
      <c r="B540" s="39" t="str">
        <f t="shared" si="40"/>
        <v>↑先にセットの種類を選択して下さい。</v>
      </c>
      <c r="C540" s="39">
        <f t="shared" si="41"/>
        <v>0</v>
      </c>
      <c r="D540" s="39">
        <f t="shared" si="42"/>
        <v>0</v>
      </c>
      <c r="AB540" s="77"/>
      <c r="AC540" s="77"/>
      <c r="AD540" s="77"/>
    </row>
    <row r="541" spans="1:30">
      <c r="A541" s="80"/>
      <c r="B541" s="39" t="str">
        <f t="shared" si="40"/>
        <v>↑先にセットの種類を選択して下さい。</v>
      </c>
      <c r="C541" s="39">
        <f t="shared" si="41"/>
        <v>0</v>
      </c>
      <c r="D541" s="39">
        <f t="shared" si="42"/>
        <v>0</v>
      </c>
      <c r="AB541" s="77"/>
      <c r="AC541" s="77"/>
      <c r="AD541" s="77"/>
    </row>
    <row r="542" spans="1:30">
      <c r="A542" s="80"/>
      <c r="B542" s="39" t="str">
        <f t="shared" si="40"/>
        <v>↑先にセットの種類を選択して下さい。</v>
      </c>
      <c r="C542" s="39">
        <f t="shared" si="41"/>
        <v>0</v>
      </c>
      <c r="D542" s="39">
        <f t="shared" si="42"/>
        <v>0</v>
      </c>
      <c r="AB542" s="77"/>
      <c r="AC542" s="77"/>
      <c r="AD542" s="77"/>
    </row>
    <row r="543" spans="1:30">
      <c r="A543" s="80"/>
      <c r="B543" s="39" t="str">
        <f t="shared" si="40"/>
        <v>↑先にセットの種類を選択して下さい。</v>
      </c>
      <c r="C543" s="39">
        <f t="shared" si="41"/>
        <v>0</v>
      </c>
      <c r="D543" s="39">
        <f t="shared" si="42"/>
        <v>0</v>
      </c>
      <c r="AB543" s="77"/>
      <c r="AC543" s="77"/>
      <c r="AD543" s="77"/>
    </row>
    <row r="544" spans="1:30">
      <c r="A544" s="80"/>
      <c r="B544" s="39" t="str">
        <f t="shared" si="40"/>
        <v>↑先にセットの種類を選択して下さい。</v>
      </c>
      <c r="C544" s="39">
        <f t="shared" si="41"/>
        <v>0</v>
      </c>
      <c r="D544" s="39">
        <f t="shared" si="42"/>
        <v>0</v>
      </c>
      <c r="AB544" s="77"/>
      <c r="AC544" s="77"/>
      <c r="AD544" s="77"/>
    </row>
    <row r="545" spans="1:30">
      <c r="A545" s="80"/>
      <c r="B545" s="39" t="str">
        <f t="shared" si="40"/>
        <v>↑先にセットの種類を選択して下さい。</v>
      </c>
      <c r="C545" s="39">
        <f t="shared" si="41"/>
        <v>0</v>
      </c>
      <c r="D545" s="39">
        <f t="shared" si="42"/>
        <v>0</v>
      </c>
      <c r="AB545" s="77"/>
      <c r="AC545" s="77"/>
      <c r="AD545" s="77"/>
    </row>
    <row r="546" spans="1:30">
      <c r="A546" s="80"/>
      <c r="B546" s="39" t="str">
        <f t="shared" si="40"/>
        <v>↑先にセットの種類を選択して下さい。</v>
      </c>
      <c r="C546" s="39">
        <f t="shared" si="41"/>
        <v>0</v>
      </c>
      <c r="D546" s="39">
        <f t="shared" si="42"/>
        <v>0</v>
      </c>
      <c r="AB546" s="77"/>
      <c r="AC546" s="77"/>
      <c r="AD546" s="77"/>
    </row>
    <row r="547" spans="1:30">
      <c r="A547" s="80"/>
      <c r="B547" s="39" t="str">
        <f t="shared" si="40"/>
        <v>↑先にセットの種類を選択して下さい。</v>
      </c>
      <c r="C547" s="39">
        <f t="shared" si="41"/>
        <v>0</v>
      </c>
      <c r="D547" s="39">
        <f t="shared" si="42"/>
        <v>0</v>
      </c>
      <c r="AB547" s="77"/>
      <c r="AC547" s="77"/>
      <c r="AD547" s="77"/>
    </row>
    <row r="548" spans="1:30">
      <c r="A548" s="80"/>
      <c r="B548" s="39" t="str">
        <f t="shared" si="40"/>
        <v>↑先にセットの種類を選択して下さい。</v>
      </c>
      <c r="C548" s="39">
        <f t="shared" si="41"/>
        <v>0</v>
      </c>
      <c r="D548" s="39">
        <f t="shared" si="42"/>
        <v>0</v>
      </c>
      <c r="AB548" s="77"/>
      <c r="AC548" s="77"/>
      <c r="AD548" s="77"/>
    </row>
    <row r="549" spans="1:30">
      <c r="A549" s="80"/>
      <c r="B549" s="39"/>
      <c r="C549" s="39"/>
      <c r="D549" s="39"/>
      <c r="AB549" s="77"/>
      <c r="AC549" s="77"/>
      <c r="AD549" s="77"/>
    </row>
    <row r="550" spans="1:30">
      <c r="A550" s="80"/>
      <c r="B550" s="39"/>
      <c r="C550" s="39"/>
      <c r="D550" s="39"/>
      <c r="AB550" s="77"/>
      <c r="AC550" s="77"/>
      <c r="AD550" s="77"/>
    </row>
    <row r="551" spans="1:30">
      <c r="A551" s="80">
        <v>14</v>
      </c>
      <c r="B551" s="39" t="str">
        <f>CHOOSE($B$114,"↑先にセットの種類を選択して下さい。",D2,G2,J2,M2,P2,S2,V2,Y2,AB2,AE2,AH2,AK2,AN2,AQ2,AT2,AW2,AZ2,BC2,BF2)</f>
        <v>↑先にセットの種類を選択して下さい。</v>
      </c>
      <c r="C551" s="39">
        <f>CHOOSE($B$114,0,F2,I2,L2,O2,R2,U2,X2,AA2,AD2,AG2,AJ2,AM2,AP2,AS2,AV2,AY2,BB2,BE2,BH2)</f>
        <v>0</v>
      </c>
      <c r="D551" s="39">
        <f>CHOOSE($B$114,0,E2,H2,K2,N2,Q2,T2,W2,Z2,AC2,AF2,AI2,AL2,AO2,AR2,AU2,AX2,BA2,BD2,BG2)</f>
        <v>0</v>
      </c>
      <c r="AB551" s="77"/>
      <c r="AC551" s="77"/>
      <c r="AD551" s="77"/>
    </row>
    <row r="552" spans="1:30">
      <c r="A552" s="80"/>
      <c r="B552" s="39" t="str">
        <f t="shared" ref="B552:B578" si="43">CHOOSE($B$114,"↑先にセットの種類を選択して下さい。",D3,G3,J3,M3,P3,S3,V3,Y3,AB3,AE3,AH3,AK3,AN3,AQ3,AT3,AW3,AZ3,BC3,BF3)</f>
        <v>↑先にセットの種類を選択して下さい。</v>
      </c>
      <c r="C552" s="39">
        <f t="shared" ref="C552:C578" si="44">CHOOSE($B$114,0,F3,I3,L3,O3,R3,U3,X3,AA3,AD3,AG3,AJ3,AM3,AP3,AS3,AV3,AY3,BB3,BE3,BH3)</f>
        <v>0</v>
      </c>
      <c r="D552" s="39">
        <f t="shared" ref="D552:D578" si="45">CHOOSE($B$114,0,E3,H3,K3,N3,Q3,T3,W3,Z3,AC3,AF3,AI3,AL3,AO3,AR3,AU3,AX3,BA3,BD3,BG3)</f>
        <v>0</v>
      </c>
      <c r="AB552" s="77"/>
      <c r="AC552" s="77"/>
      <c r="AD552" s="77"/>
    </row>
    <row r="553" spans="1:30">
      <c r="A553" s="80"/>
      <c r="B553" s="39" t="str">
        <f t="shared" si="43"/>
        <v>↑先にセットの種類を選択して下さい。</v>
      </c>
      <c r="C553" s="39">
        <f t="shared" si="44"/>
        <v>0</v>
      </c>
      <c r="D553" s="39">
        <f t="shared" si="45"/>
        <v>0</v>
      </c>
      <c r="AB553" s="77"/>
      <c r="AC553" s="77"/>
      <c r="AD553" s="77"/>
    </row>
    <row r="554" spans="1:30">
      <c r="A554" s="80"/>
      <c r="B554" s="39" t="str">
        <f t="shared" si="43"/>
        <v>↑先にセットの種類を選択して下さい。</v>
      </c>
      <c r="C554" s="39">
        <f t="shared" si="44"/>
        <v>0</v>
      </c>
      <c r="D554" s="39">
        <f t="shared" si="45"/>
        <v>0</v>
      </c>
      <c r="AB554" s="77"/>
      <c r="AC554" s="77"/>
      <c r="AD554" s="77"/>
    </row>
    <row r="555" spans="1:30">
      <c r="A555" s="80"/>
      <c r="B555" s="39" t="str">
        <f t="shared" si="43"/>
        <v>↑先にセットの種類を選択して下さい。</v>
      </c>
      <c r="C555" s="39">
        <f t="shared" si="44"/>
        <v>0</v>
      </c>
      <c r="D555" s="39">
        <f t="shared" si="45"/>
        <v>0</v>
      </c>
      <c r="AB555" s="77"/>
      <c r="AC555" s="77"/>
      <c r="AD555" s="77"/>
    </row>
    <row r="556" spans="1:30">
      <c r="A556" s="80"/>
      <c r="B556" s="39" t="str">
        <f t="shared" si="43"/>
        <v>↑先にセットの種類を選択して下さい。</v>
      </c>
      <c r="C556" s="39">
        <f t="shared" si="44"/>
        <v>0</v>
      </c>
      <c r="D556" s="39">
        <f t="shared" si="45"/>
        <v>0</v>
      </c>
      <c r="AB556" s="77"/>
      <c r="AC556" s="77"/>
      <c r="AD556" s="77"/>
    </row>
    <row r="557" spans="1:30">
      <c r="A557" s="80"/>
      <c r="B557" s="39" t="str">
        <f t="shared" si="43"/>
        <v>↑先にセットの種類を選択して下さい。</v>
      </c>
      <c r="C557" s="39">
        <f t="shared" si="44"/>
        <v>0</v>
      </c>
      <c r="D557" s="39">
        <f t="shared" si="45"/>
        <v>0</v>
      </c>
      <c r="AB557" s="77"/>
      <c r="AC557" s="77"/>
      <c r="AD557" s="77"/>
    </row>
    <row r="558" spans="1:30">
      <c r="A558" s="80"/>
      <c r="B558" s="39" t="str">
        <f t="shared" si="43"/>
        <v>↑先にセットの種類を選択して下さい。</v>
      </c>
      <c r="C558" s="39">
        <f t="shared" si="44"/>
        <v>0</v>
      </c>
      <c r="D558" s="39">
        <f t="shared" si="45"/>
        <v>0</v>
      </c>
      <c r="AB558" s="77"/>
      <c r="AC558" s="77"/>
      <c r="AD558" s="77"/>
    </row>
    <row r="559" spans="1:30">
      <c r="A559" s="80"/>
      <c r="B559" s="39" t="str">
        <f t="shared" si="43"/>
        <v>↑先にセットの種類を選択して下さい。</v>
      </c>
      <c r="C559" s="39">
        <f t="shared" si="44"/>
        <v>0</v>
      </c>
      <c r="D559" s="39">
        <f t="shared" si="45"/>
        <v>0</v>
      </c>
      <c r="AB559" s="77"/>
      <c r="AC559" s="77"/>
      <c r="AD559" s="77"/>
    </row>
    <row r="560" spans="1:30">
      <c r="A560" s="80"/>
      <c r="B560" s="39" t="str">
        <f t="shared" si="43"/>
        <v>↑先にセットの種類を選択して下さい。</v>
      </c>
      <c r="C560" s="39">
        <f t="shared" si="44"/>
        <v>0</v>
      </c>
      <c r="D560" s="39">
        <f t="shared" si="45"/>
        <v>0</v>
      </c>
      <c r="AB560" s="77"/>
      <c r="AC560" s="77"/>
      <c r="AD560" s="77"/>
    </row>
    <row r="561" spans="1:30">
      <c r="A561" s="80"/>
      <c r="B561" s="39" t="str">
        <f t="shared" si="43"/>
        <v>↑先にセットの種類を選択して下さい。</v>
      </c>
      <c r="C561" s="39">
        <f t="shared" si="44"/>
        <v>0</v>
      </c>
      <c r="D561" s="39">
        <f t="shared" si="45"/>
        <v>0</v>
      </c>
      <c r="AB561" s="77"/>
      <c r="AC561" s="77"/>
      <c r="AD561" s="77"/>
    </row>
    <row r="562" spans="1:30">
      <c r="A562" s="80"/>
      <c r="B562" s="39" t="str">
        <f t="shared" si="43"/>
        <v>↑先にセットの種類を選択して下さい。</v>
      </c>
      <c r="C562" s="39">
        <f t="shared" si="44"/>
        <v>0</v>
      </c>
      <c r="D562" s="39">
        <f t="shared" si="45"/>
        <v>0</v>
      </c>
      <c r="AB562" s="77"/>
      <c r="AC562" s="77"/>
      <c r="AD562" s="77"/>
    </row>
    <row r="563" spans="1:30">
      <c r="A563" s="80"/>
      <c r="B563" s="39" t="str">
        <f t="shared" si="43"/>
        <v>↑先にセットの種類を選択して下さい。</v>
      </c>
      <c r="C563" s="39">
        <f t="shared" si="44"/>
        <v>0</v>
      </c>
      <c r="D563" s="39">
        <f t="shared" si="45"/>
        <v>0</v>
      </c>
      <c r="AB563" s="77"/>
      <c r="AC563" s="77"/>
      <c r="AD563" s="77"/>
    </row>
    <row r="564" spans="1:30">
      <c r="A564" s="80"/>
      <c r="B564" s="39" t="str">
        <f t="shared" si="43"/>
        <v>↑先にセットの種類を選択して下さい。</v>
      </c>
      <c r="C564" s="39">
        <f t="shared" si="44"/>
        <v>0</v>
      </c>
      <c r="D564" s="39">
        <f t="shared" si="45"/>
        <v>0</v>
      </c>
      <c r="AB564" s="77"/>
      <c r="AC564" s="77"/>
      <c r="AD564" s="77"/>
    </row>
    <row r="565" spans="1:30">
      <c r="A565" s="80"/>
      <c r="B565" s="39" t="str">
        <f t="shared" si="43"/>
        <v>↑先にセットの種類を選択して下さい。</v>
      </c>
      <c r="C565" s="39">
        <f t="shared" si="44"/>
        <v>0</v>
      </c>
      <c r="D565" s="39">
        <f t="shared" si="45"/>
        <v>0</v>
      </c>
      <c r="AB565" s="77"/>
      <c r="AC565" s="77"/>
      <c r="AD565" s="77"/>
    </row>
    <row r="566" spans="1:30">
      <c r="A566" s="80"/>
      <c r="B566" s="39" t="str">
        <f t="shared" si="43"/>
        <v>↑先にセットの種類を選択して下さい。</v>
      </c>
      <c r="C566" s="39">
        <f t="shared" si="44"/>
        <v>0</v>
      </c>
      <c r="D566" s="39">
        <f t="shared" si="45"/>
        <v>0</v>
      </c>
      <c r="AB566" s="77"/>
      <c r="AC566" s="77"/>
      <c r="AD566" s="77"/>
    </row>
    <row r="567" spans="1:30">
      <c r="A567" s="80"/>
      <c r="B567" s="39" t="str">
        <f t="shared" si="43"/>
        <v>↑先にセットの種類を選択して下さい。</v>
      </c>
      <c r="C567" s="39">
        <f t="shared" si="44"/>
        <v>0</v>
      </c>
      <c r="D567" s="39">
        <f t="shared" si="45"/>
        <v>0</v>
      </c>
      <c r="AB567" s="77"/>
      <c r="AC567" s="77"/>
      <c r="AD567" s="77"/>
    </row>
    <row r="568" spans="1:30">
      <c r="A568" s="80"/>
      <c r="B568" s="39" t="str">
        <f t="shared" si="43"/>
        <v>↑先にセットの種類を選択して下さい。</v>
      </c>
      <c r="C568" s="39">
        <f t="shared" si="44"/>
        <v>0</v>
      </c>
      <c r="D568" s="39">
        <f t="shared" si="45"/>
        <v>0</v>
      </c>
      <c r="AB568" s="77"/>
      <c r="AC568" s="77"/>
      <c r="AD568" s="77"/>
    </row>
    <row r="569" spans="1:30">
      <c r="A569" s="80"/>
      <c r="B569" s="39" t="str">
        <f t="shared" si="43"/>
        <v>↑先にセットの種類を選択して下さい。</v>
      </c>
      <c r="C569" s="39">
        <f t="shared" si="44"/>
        <v>0</v>
      </c>
      <c r="D569" s="39">
        <f t="shared" si="45"/>
        <v>0</v>
      </c>
      <c r="AB569" s="77"/>
      <c r="AC569" s="77"/>
      <c r="AD569" s="77"/>
    </row>
    <row r="570" spans="1:30">
      <c r="A570" s="80"/>
      <c r="B570" s="39" t="str">
        <f t="shared" si="43"/>
        <v>↑先にセットの種類を選択して下さい。</v>
      </c>
      <c r="C570" s="39">
        <f t="shared" si="44"/>
        <v>0</v>
      </c>
      <c r="D570" s="39">
        <f t="shared" si="45"/>
        <v>0</v>
      </c>
      <c r="AB570" s="77"/>
      <c r="AC570" s="77"/>
      <c r="AD570" s="77"/>
    </row>
    <row r="571" spans="1:30">
      <c r="A571" s="80"/>
      <c r="B571" s="39" t="str">
        <f t="shared" si="43"/>
        <v>↑先にセットの種類を選択して下さい。</v>
      </c>
      <c r="C571" s="39">
        <f t="shared" si="44"/>
        <v>0</v>
      </c>
      <c r="D571" s="39">
        <f t="shared" si="45"/>
        <v>0</v>
      </c>
      <c r="AB571" s="77"/>
      <c r="AC571" s="77"/>
      <c r="AD571" s="77"/>
    </row>
    <row r="572" spans="1:30">
      <c r="A572" s="80"/>
      <c r="B572" s="39" t="str">
        <f t="shared" si="43"/>
        <v>↑先にセットの種類を選択して下さい。</v>
      </c>
      <c r="C572" s="39">
        <f t="shared" si="44"/>
        <v>0</v>
      </c>
      <c r="D572" s="39">
        <f t="shared" si="45"/>
        <v>0</v>
      </c>
      <c r="AB572" s="77"/>
      <c r="AC572" s="77"/>
      <c r="AD572" s="77"/>
    </row>
    <row r="573" spans="1:30">
      <c r="A573" s="80"/>
      <c r="B573" s="39" t="str">
        <f t="shared" si="43"/>
        <v>↑先にセットの種類を選択して下さい。</v>
      </c>
      <c r="C573" s="39">
        <f t="shared" si="44"/>
        <v>0</v>
      </c>
      <c r="D573" s="39">
        <f t="shared" si="45"/>
        <v>0</v>
      </c>
      <c r="AB573" s="77"/>
      <c r="AC573" s="77"/>
      <c r="AD573" s="77"/>
    </row>
    <row r="574" spans="1:30">
      <c r="A574" s="80"/>
      <c r="B574" s="39" t="str">
        <f t="shared" si="43"/>
        <v>↑先にセットの種類を選択して下さい。</v>
      </c>
      <c r="C574" s="39">
        <f t="shared" si="44"/>
        <v>0</v>
      </c>
      <c r="D574" s="39">
        <f t="shared" si="45"/>
        <v>0</v>
      </c>
      <c r="AB574" s="77"/>
      <c r="AC574" s="77"/>
      <c r="AD574" s="77"/>
    </row>
    <row r="575" spans="1:30">
      <c r="A575" s="80"/>
      <c r="B575" s="39" t="str">
        <f t="shared" si="43"/>
        <v>↑先にセットの種類を選択して下さい。</v>
      </c>
      <c r="C575" s="39">
        <f t="shared" si="44"/>
        <v>0</v>
      </c>
      <c r="D575" s="39">
        <f t="shared" si="45"/>
        <v>0</v>
      </c>
      <c r="AB575" s="77"/>
      <c r="AC575" s="77"/>
      <c r="AD575" s="77"/>
    </row>
    <row r="576" spans="1:30">
      <c r="A576" s="80"/>
      <c r="B576" s="39" t="str">
        <f t="shared" si="43"/>
        <v>↑先にセットの種類を選択して下さい。</v>
      </c>
      <c r="C576" s="39">
        <f t="shared" si="44"/>
        <v>0</v>
      </c>
      <c r="D576" s="39">
        <f t="shared" si="45"/>
        <v>0</v>
      </c>
      <c r="AB576" s="77"/>
      <c r="AC576" s="77"/>
      <c r="AD576" s="77"/>
    </row>
    <row r="577" spans="1:30">
      <c r="A577" s="80"/>
      <c r="B577" s="39" t="str">
        <f t="shared" si="43"/>
        <v>↑先にセットの種類を選択して下さい。</v>
      </c>
      <c r="C577" s="39">
        <f t="shared" si="44"/>
        <v>0</v>
      </c>
      <c r="D577" s="39">
        <f t="shared" si="45"/>
        <v>0</v>
      </c>
      <c r="AB577" s="77"/>
      <c r="AC577" s="77"/>
      <c r="AD577" s="77"/>
    </row>
    <row r="578" spans="1:30">
      <c r="A578" s="80"/>
      <c r="B578" s="39" t="str">
        <f t="shared" si="43"/>
        <v>↑先にセットの種類を選択して下さい。</v>
      </c>
      <c r="C578" s="39">
        <f t="shared" si="44"/>
        <v>0</v>
      </c>
      <c r="D578" s="39">
        <f t="shared" si="45"/>
        <v>0</v>
      </c>
      <c r="AB578" s="77"/>
      <c r="AC578" s="77"/>
      <c r="AD578" s="77"/>
    </row>
    <row r="579" spans="1:30">
      <c r="A579" s="80"/>
      <c r="B579" s="39"/>
      <c r="C579" s="39"/>
      <c r="D579" s="39"/>
      <c r="AB579" s="77"/>
      <c r="AC579" s="77"/>
      <c r="AD579" s="77"/>
    </row>
    <row r="580" spans="1:30">
      <c r="A580" s="80"/>
      <c r="B580" s="39"/>
      <c r="C580" s="39"/>
      <c r="D580" s="39"/>
      <c r="AB580" s="77"/>
      <c r="AC580" s="77"/>
      <c r="AD580" s="77"/>
    </row>
    <row r="581" spans="1:30">
      <c r="A581" s="80">
        <v>15</v>
      </c>
      <c r="B581" s="39" t="str">
        <f>CHOOSE($B$115,"↑先にセットの種類を選択して下さい。",D2,G2,J2,M2,P2,S2,V2,Y2,AB2,AE2,AH2,AK2,AN2,AQ2,AT2,AW2,AZ2,BC2,BF2)</f>
        <v>↑先にセットの種類を選択して下さい。</v>
      </c>
      <c r="C581" s="39">
        <f>CHOOSE($B$115,0,F2,I2,L2,O2,R2,U2,X2,AA2,AD2,AG2,AJ2,AM2,AP2,AS2,AV2,AY2,BB2,BE2,BH2)</f>
        <v>0</v>
      </c>
      <c r="D581" s="39">
        <f>CHOOSE($B$115,0,E2,H2,K2,N2,Q2,T2,W2,Z2,AC2,AF2,AI2,AL2,AO2,AR2,AU2,AX2,BA2,BD2,BG2)</f>
        <v>0</v>
      </c>
      <c r="AB581" s="77"/>
      <c r="AC581" s="77"/>
      <c r="AD581" s="77"/>
    </row>
    <row r="582" spans="1:30">
      <c r="A582" s="80"/>
      <c r="B582" s="39" t="str">
        <f t="shared" ref="B582:B608" si="46">CHOOSE($B$115,"↑先にセットの種類を選択して下さい。",D3,G3,J3,M3,P3,S3,V3,Y3,AB3,AE3,AH3,AK3,AN3,AQ3,AT3,AW3,AZ3,BC3,BF3)</f>
        <v>↑先にセットの種類を選択して下さい。</v>
      </c>
      <c r="C582" s="39">
        <f t="shared" ref="C582:C608" si="47">CHOOSE($B$115,0,F3,I3,L3,O3,R3,U3,X3,AA3,AD3,AG3,AJ3,AM3,AP3,AS3,AV3,AY3,BB3,BE3,BH3)</f>
        <v>0</v>
      </c>
      <c r="D582" s="39">
        <f t="shared" ref="D582:D608" si="48">CHOOSE($B$115,0,E3,H3,K3,N3,Q3,T3,W3,Z3,AC3,AF3,AI3,AL3,AO3,AR3,AU3,AX3,BA3,BD3,BG3)</f>
        <v>0</v>
      </c>
      <c r="AB582" s="77"/>
      <c r="AC582" s="77"/>
      <c r="AD582" s="77"/>
    </row>
    <row r="583" spans="1:30">
      <c r="A583" s="80"/>
      <c r="B583" s="39" t="str">
        <f t="shared" si="46"/>
        <v>↑先にセットの種類を選択して下さい。</v>
      </c>
      <c r="C583" s="39">
        <f t="shared" si="47"/>
        <v>0</v>
      </c>
      <c r="D583" s="39">
        <f t="shared" si="48"/>
        <v>0</v>
      </c>
      <c r="AB583" s="77"/>
      <c r="AC583" s="77"/>
      <c r="AD583" s="77"/>
    </row>
    <row r="584" spans="1:30">
      <c r="A584" s="80"/>
      <c r="B584" s="39" t="str">
        <f t="shared" si="46"/>
        <v>↑先にセットの種類を選択して下さい。</v>
      </c>
      <c r="C584" s="39">
        <f t="shared" si="47"/>
        <v>0</v>
      </c>
      <c r="D584" s="39">
        <f t="shared" si="48"/>
        <v>0</v>
      </c>
      <c r="AB584" s="77"/>
      <c r="AC584" s="77"/>
      <c r="AD584" s="77"/>
    </row>
    <row r="585" spans="1:30">
      <c r="A585" s="80"/>
      <c r="B585" s="39" t="str">
        <f t="shared" si="46"/>
        <v>↑先にセットの種類を選択して下さい。</v>
      </c>
      <c r="C585" s="39">
        <f t="shared" si="47"/>
        <v>0</v>
      </c>
      <c r="D585" s="39">
        <f t="shared" si="48"/>
        <v>0</v>
      </c>
      <c r="AB585" s="77"/>
      <c r="AC585" s="77"/>
      <c r="AD585" s="77"/>
    </row>
    <row r="586" spans="1:30">
      <c r="A586" s="80"/>
      <c r="B586" s="39" t="str">
        <f t="shared" si="46"/>
        <v>↑先にセットの種類を選択して下さい。</v>
      </c>
      <c r="C586" s="39">
        <f t="shared" si="47"/>
        <v>0</v>
      </c>
      <c r="D586" s="39">
        <f t="shared" si="48"/>
        <v>0</v>
      </c>
      <c r="AB586" s="77"/>
      <c r="AC586" s="77"/>
      <c r="AD586" s="77"/>
    </row>
    <row r="587" spans="1:30">
      <c r="A587" s="80"/>
      <c r="B587" s="39" t="str">
        <f t="shared" si="46"/>
        <v>↑先にセットの種類を選択して下さい。</v>
      </c>
      <c r="C587" s="39">
        <f t="shared" si="47"/>
        <v>0</v>
      </c>
      <c r="D587" s="39">
        <f t="shared" si="48"/>
        <v>0</v>
      </c>
      <c r="AB587" s="77"/>
      <c r="AC587" s="77"/>
      <c r="AD587" s="77"/>
    </row>
    <row r="588" spans="1:30">
      <c r="A588" s="80"/>
      <c r="B588" s="39" t="str">
        <f t="shared" si="46"/>
        <v>↑先にセットの種類を選択して下さい。</v>
      </c>
      <c r="C588" s="39">
        <f t="shared" si="47"/>
        <v>0</v>
      </c>
      <c r="D588" s="39">
        <f t="shared" si="48"/>
        <v>0</v>
      </c>
      <c r="AB588" s="77"/>
      <c r="AC588" s="77"/>
      <c r="AD588" s="77"/>
    </row>
    <row r="589" spans="1:30">
      <c r="A589" s="80"/>
      <c r="B589" s="39" t="str">
        <f t="shared" si="46"/>
        <v>↑先にセットの種類を選択して下さい。</v>
      </c>
      <c r="C589" s="39">
        <f t="shared" si="47"/>
        <v>0</v>
      </c>
      <c r="D589" s="39">
        <f t="shared" si="48"/>
        <v>0</v>
      </c>
      <c r="AB589" s="77"/>
      <c r="AC589" s="77"/>
      <c r="AD589" s="77"/>
    </row>
    <row r="590" spans="1:30">
      <c r="A590" s="80"/>
      <c r="B590" s="39" t="str">
        <f t="shared" si="46"/>
        <v>↑先にセットの種類を選択して下さい。</v>
      </c>
      <c r="C590" s="39">
        <f t="shared" si="47"/>
        <v>0</v>
      </c>
      <c r="D590" s="39">
        <f t="shared" si="48"/>
        <v>0</v>
      </c>
      <c r="AB590" s="77"/>
      <c r="AC590" s="77"/>
      <c r="AD590" s="77"/>
    </row>
    <row r="591" spans="1:30">
      <c r="A591" s="80"/>
      <c r="B591" s="39" t="str">
        <f t="shared" si="46"/>
        <v>↑先にセットの種類を選択して下さい。</v>
      </c>
      <c r="C591" s="39">
        <f t="shared" si="47"/>
        <v>0</v>
      </c>
      <c r="D591" s="39">
        <f t="shared" si="48"/>
        <v>0</v>
      </c>
      <c r="AB591" s="77"/>
      <c r="AC591" s="77"/>
      <c r="AD591" s="77"/>
    </row>
    <row r="592" spans="1:30">
      <c r="A592" s="80"/>
      <c r="B592" s="39" t="str">
        <f t="shared" si="46"/>
        <v>↑先にセットの種類を選択して下さい。</v>
      </c>
      <c r="C592" s="39">
        <f t="shared" si="47"/>
        <v>0</v>
      </c>
      <c r="D592" s="39">
        <f t="shared" si="48"/>
        <v>0</v>
      </c>
      <c r="AB592" s="77"/>
      <c r="AC592" s="77"/>
      <c r="AD592" s="77"/>
    </row>
    <row r="593" spans="1:30">
      <c r="A593" s="80"/>
      <c r="B593" s="39" t="str">
        <f t="shared" si="46"/>
        <v>↑先にセットの種類を選択して下さい。</v>
      </c>
      <c r="C593" s="39">
        <f t="shared" si="47"/>
        <v>0</v>
      </c>
      <c r="D593" s="39">
        <f t="shared" si="48"/>
        <v>0</v>
      </c>
      <c r="AB593" s="77"/>
      <c r="AC593" s="77"/>
      <c r="AD593" s="77"/>
    </row>
    <row r="594" spans="1:30">
      <c r="A594" s="80"/>
      <c r="B594" s="39" t="str">
        <f t="shared" si="46"/>
        <v>↑先にセットの種類を選択して下さい。</v>
      </c>
      <c r="C594" s="39">
        <f t="shared" si="47"/>
        <v>0</v>
      </c>
      <c r="D594" s="39">
        <f t="shared" si="48"/>
        <v>0</v>
      </c>
      <c r="AB594" s="77"/>
      <c r="AC594" s="77"/>
      <c r="AD594" s="77"/>
    </row>
    <row r="595" spans="1:30">
      <c r="A595" s="80"/>
      <c r="B595" s="39" t="str">
        <f t="shared" si="46"/>
        <v>↑先にセットの種類を選択して下さい。</v>
      </c>
      <c r="C595" s="39">
        <f t="shared" si="47"/>
        <v>0</v>
      </c>
      <c r="D595" s="39">
        <f t="shared" si="48"/>
        <v>0</v>
      </c>
      <c r="AB595" s="77"/>
      <c r="AC595" s="77"/>
      <c r="AD595" s="77"/>
    </row>
    <row r="596" spans="1:30">
      <c r="A596" s="80"/>
      <c r="B596" s="39" t="str">
        <f t="shared" si="46"/>
        <v>↑先にセットの種類を選択して下さい。</v>
      </c>
      <c r="C596" s="39">
        <f t="shared" si="47"/>
        <v>0</v>
      </c>
      <c r="D596" s="39">
        <f t="shared" si="48"/>
        <v>0</v>
      </c>
      <c r="AB596" s="77"/>
      <c r="AC596" s="77"/>
      <c r="AD596" s="77"/>
    </row>
    <row r="597" spans="1:30">
      <c r="A597" s="80"/>
      <c r="B597" s="39" t="str">
        <f t="shared" si="46"/>
        <v>↑先にセットの種類を選択して下さい。</v>
      </c>
      <c r="C597" s="39">
        <f t="shared" si="47"/>
        <v>0</v>
      </c>
      <c r="D597" s="39">
        <f t="shared" si="48"/>
        <v>0</v>
      </c>
      <c r="AB597" s="77"/>
      <c r="AC597" s="77"/>
      <c r="AD597" s="77"/>
    </row>
    <row r="598" spans="1:30">
      <c r="A598" s="80"/>
      <c r="B598" s="39" t="str">
        <f t="shared" si="46"/>
        <v>↑先にセットの種類を選択して下さい。</v>
      </c>
      <c r="C598" s="39">
        <f t="shared" si="47"/>
        <v>0</v>
      </c>
      <c r="D598" s="39">
        <f t="shared" si="48"/>
        <v>0</v>
      </c>
      <c r="AB598" s="77"/>
      <c r="AC598" s="77"/>
      <c r="AD598" s="77"/>
    </row>
    <row r="599" spans="1:30">
      <c r="A599" s="80"/>
      <c r="B599" s="39" t="str">
        <f t="shared" si="46"/>
        <v>↑先にセットの種類を選択して下さい。</v>
      </c>
      <c r="C599" s="39">
        <f t="shared" si="47"/>
        <v>0</v>
      </c>
      <c r="D599" s="39">
        <f t="shared" si="48"/>
        <v>0</v>
      </c>
      <c r="AB599" s="77"/>
      <c r="AC599" s="77"/>
      <c r="AD599" s="77"/>
    </row>
    <row r="600" spans="1:30">
      <c r="A600" s="80"/>
      <c r="B600" s="39" t="str">
        <f t="shared" si="46"/>
        <v>↑先にセットの種類を選択して下さい。</v>
      </c>
      <c r="C600" s="39">
        <f t="shared" si="47"/>
        <v>0</v>
      </c>
      <c r="D600" s="39">
        <f t="shared" si="48"/>
        <v>0</v>
      </c>
      <c r="AB600" s="77"/>
      <c r="AC600" s="77"/>
      <c r="AD600" s="77"/>
    </row>
    <row r="601" spans="1:30">
      <c r="A601" s="80"/>
      <c r="B601" s="39" t="str">
        <f t="shared" si="46"/>
        <v>↑先にセットの種類を選択して下さい。</v>
      </c>
      <c r="C601" s="39">
        <f t="shared" si="47"/>
        <v>0</v>
      </c>
      <c r="D601" s="39">
        <f t="shared" si="48"/>
        <v>0</v>
      </c>
      <c r="AB601" s="77"/>
      <c r="AC601" s="77"/>
      <c r="AD601" s="77"/>
    </row>
    <row r="602" spans="1:30">
      <c r="A602" s="80"/>
      <c r="B602" s="39" t="str">
        <f t="shared" si="46"/>
        <v>↑先にセットの種類を選択して下さい。</v>
      </c>
      <c r="C602" s="39">
        <f t="shared" si="47"/>
        <v>0</v>
      </c>
      <c r="D602" s="39">
        <f t="shared" si="48"/>
        <v>0</v>
      </c>
      <c r="AB602" s="77"/>
      <c r="AC602" s="77"/>
      <c r="AD602" s="77"/>
    </row>
    <row r="603" spans="1:30">
      <c r="A603" s="80"/>
      <c r="B603" s="39" t="str">
        <f t="shared" si="46"/>
        <v>↑先にセットの種類を選択して下さい。</v>
      </c>
      <c r="C603" s="39">
        <f t="shared" si="47"/>
        <v>0</v>
      </c>
      <c r="D603" s="39">
        <f t="shared" si="48"/>
        <v>0</v>
      </c>
      <c r="AB603" s="77"/>
      <c r="AC603" s="77"/>
      <c r="AD603" s="77"/>
    </row>
    <row r="604" spans="1:30">
      <c r="A604" s="80"/>
      <c r="B604" s="39" t="str">
        <f t="shared" si="46"/>
        <v>↑先にセットの種類を選択して下さい。</v>
      </c>
      <c r="C604" s="39">
        <f t="shared" si="47"/>
        <v>0</v>
      </c>
      <c r="D604" s="39">
        <f t="shared" si="48"/>
        <v>0</v>
      </c>
      <c r="AB604" s="77"/>
      <c r="AC604" s="77"/>
      <c r="AD604" s="77"/>
    </row>
    <row r="605" spans="1:30">
      <c r="A605" s="80"/>
      <c r="B605" s="39" t="str">
        <f t="shared" si="46"/>
        <v>↑先にセットの種類を選択して下さい。</v>
      </c>
      <c r="C605" s="39">
        <f t="shared" si="47"/>
        <v>0</v>
      </c>
      <c r="D605" s="39">
        <f t="shared" si="48"/>
        <v>0</v>
      </c>
      <c r="AB605" s="77"/>
      <c r="AC605" s="77"/>
      <c r="AD605" s="77"/>
    </row>
    <row r="606" spans="1:30">
      <c r="A606" s="80"/>
      <c r="B606" s="39" t="str">
        <f t="shared" si="46"/>
        <v>↑先にセットの種類を選択して下さい。</v>
      </c>
      <c r="C606" s="39">
        <f t="shared" si="47"/>
        <v>0</v>
      </c>
      <c r="D606" s="39">
        <f t="shared" si="48"/>
        <v>0</v>
      </c>
      <c r="AB606" s="77"/>
      <c r="AC606" s="77"/>
      <c r="AD606" s="77"/>
    </row>
    <row r="607" spans="1:30">
      <c r="A607" s="80"/>
      <c r="B607" s="39" t="str">
        <f t="shared" si="46"/>
        <v>↑先にセットの種類を選択して下さい。</v>
      </c>
      <c r="C607" s="39">
        <f t="shared" si="47"/>
        <v>0</v>
      </c>
      <c r="D607" s="39">
        <f t="shared" si="48"/>
        <v>0</v>
      </c>
      <c r="AB607" s="77"/>
      <c r="AC607" s="77"/>
      <c r="AD607" s="77"/>
    </row>
    <row r="608" spans="1:30">
      <c r="A608" s="80"/>
      <c r="B608" s="39" t="str">
        <f t="shared" si="46"/>
        <v>↑先にセットの種類を選択して下さい。</v>
      </c>
      <c r="C608" s="39">
        <f t="shared" si="47"/>
        <v>0</v>
      </c>
      <c r="D608" s="39">
        <f t="shared" si="48"/>
        <v>0</v>
      </c>
      <c r="AB608" s="77"/>
      <c r="AC608" s="77"/>
      <c r="AD608" s="77"/>
    </row>
    <row r="609" spans="1:30">
      <c r="A609" s="80"/>
      <c r="B609" s="39"/>
      <c r="C609" s="39"/>
      <c r="D609" s="39"/>
      <c r="AB609" s="77"/>
      <c r="AC609" s="77"/>
      <c r="AD609" s="77"/>
    </row>
    <row r="610" spans="1:30">
      <c r="A610" s="80"/>
      <c r="B610" s="39"/>
      <c r="C610" s="39"/>
      <c r="D610" s="39"/>
      <c r="AB610" s="77"/>
      <c r="AC610" s="77"/>
      <c r="AD610" s="77"/>
    </row>
    <row r="611" spans="1:30">
      <c r="A611" s="80">
        <v>16</v>
      </c>
      <c r="B611" s="39" t="str">
        <f>CHOOSE($B$116,"↑先にセットの種類を選択して下さい。",D2,G2,J2,M2,P2,S2,V2,Y2,AB2,AE2,AH2,AK2,AN2,AQ2,AT2,AW2,AZ2,BC2,BF2)</f>
        <v>↑先にセットの種類を選択して下さい。</v>
      </c>
      <c r="C611" s="39">
        <f>CHOOSE($B$116,0,F2,I2,L2,O2,R2,U2,X2,AA2,AD2,AG2,AJ2,AM2,AP2,AS2,AV2,AY2,BB2,BE2,BH2)</f>
        <v>0</v>
      </c>
      <c r="D611" s="39">
        <f>CHOOSE($B$116,0,E2,H2,K2,N2,Q2,T2,W2,Z2,AC2,AF2,AI2,AL2,AO2,AR2,AU2,AX2,BA2,BD2,BG2)</f>
        <v>0</v>
      </c>
      <c r="AB611" s="77"/>
      <c r="AC611" s="77"/>
      <c r="AD611" s="77"/>
    </row>
    <row r="612" spans="1:30">
      <c r="A612" s="80"/>
      <c r="B612" s="39" t="str">
        <f t="shared" ref="B612:B638" si="49">CHOOSE($B$116,"↑先にセットの種類を選択して下さい。",D3,G3,J3,M3,P3,S3,V3,Y3,AB3,AE3,AH3,AK3,AN3,AQ3,AT3,AW3,AZ3,BC3,BF3)</f>
        <v>↑先にセットの種類を選択して下さい。</v>
      </c>
      <c r="C612" s="39">
        <f t="shared" ref="C612:C638" si="50">CHOOSE($B$116,0,F3,I3,L3,O3,R3,U3,X3,AA3,AD3,AG3,AJ3,AM3,AP3,AS3,AV3,AY3,BB3,BE3,BH3)</f>
        <v>0</v>
      </c>
      <c r="D612" s="39">
        <f t="shared" ref="D612:D638" si="51">CHOOSE($B$116,0,E3,H3,K3,N3,Q3,T3,W3,Z3,AC3,AF3,AI3,AL3,AO3,AR3,AU3,AX3,BA3,BD3,BG3)</f>
        <v>0</v>
      </c>
      <c r="AB612" s="77"/>
      <c r="AC612" s="77"/>
      <c r="AD612" s="77"/>
    </row>
    <row r="613" spans="1:30">
      <c r="A613" s="80"/>
      <c r="B613" s="39" t="str">
        <f t="shared" si="49"/>
        <v>↑先にセットの種類を選択して下さい。</v>
      </c>
      <c r="C613" s="39">
        <f t="shared" si="50"/>
        <v>0</v>
      </c>
      <c r="D613" s="39">
        <f t="shared" si="51"/>
        <v>0</v>
      </c>
      <c r="AB613" s="77"/>
      <c r="AC613" s="77"/>
      <c r="AD613" s="77"/>
    </row>
    <row r="614" spans="1:30">
      <c r="A614" s="80"/>
      <c r="B614" s="39" t="str">
        <f t="shared" si="49"/>
        <v>↑先にセットの種類を選択して下さい。</v>
      </c>
      <c r="C614" s="39">
        <f t="shared" si="50"/>
        <v>0</v>
      </c>
      <c r="D614" s="39">
        <f t="shared" si="51"/>
        <v>0</v>
      </c>
      <c r="AB614" s="77"/>
      <c r="AC614" s="77"/>
      <c r="AD614" s="77"/>
    </row>
    <row r="615" spans="1:30">
      <c r="A615" s="80"/>
      <c r="B615" s="39" t="str">
        <f t="shared" si="49"/>
        <v>↑先にセットの種類を選択して下さい。</v>
      </c>
      <c r="C615" s="39">
        <f t="shared" si="50"/>
        <v>0</v>
      </c>
      <c r="D615" s="39">
        <f t="shared" si="51"/>
        <v>0</v>
      </c>
      <c r="AB615" s="77"/>
      <c r="AC615" s="77"/>
      <c r="AD615" s="77"/>
    </row>
    <row r="616" spans="1:30">
      <c r="A616" s="80"/>
      <c r="B616" s="39" t="str">
        <f t="shared" si="49"/>
        <v>↑先にセットの種類を選択して下さい。</v>
      </c>
      <c r="C616" s="39">
        <f t="shared" si="50"/>
        <v>0</v>
      </c>
      <c r="D616" s="39">
        <f t="shared" si="51"/>
        <v>0</v>
      </c>
      <c r="AB616" s="77"/>
      <c r="AC616" s="77"/>
      <c r="AD616" s="77"/>
    </row>
    <row r="617" spans="1:30">
      <c r="A617" s="80"/>
      <c r="B617" s="39" t="str">
        <f t="shared" si="49"/>
        <v>↑先にセットの種類を選択して下さい。</v>
      </c>
      <c r="C617" s="39">
        <f t="shared" si="50"/>
        <v>0</v>
      </c>
      <c r="D617" s="39">
        <f t="shared" si="51"/>
        <v>0</v>
      </c>
      <c r="AB617" s="77"/>
      <c r="AC617" s="77"/>
      <c r="AD617" s="77"/>
    </row>
    <row r="618" spans="1:30">
      <c r="A618" s="80"/>
      <c r="B618" s="39" t="str">
        <f t="shared" si="49"/>
        <v>↑先にセットの種類を選択して下さい。</v>
      </c>
      <c r="C618" s="39">
        <f t="shared" si="50"/>
        <v>0</v>
      </c>
      <c r="D618" s="39">
        <f t="shared" si="51"/>
        <v>0</v>
      </c>
      <c r="AB618" s="77"/>
      <c r="AC618" s="77"/>
      <c r="AD618" s="77"/>
    </row>
    <row r="619" spans="1:30">
      <c r="A619" s="80"/>
      <c r="B619" s="39" t="str">
        <f t="shared" si="49"/>
        <v>↑先にセットの種類を選択して下さい。</v>
      </c>
      <c r="C619" s="39">
        <f t="shared" si="50"/>
        <v>0</v>
      </c>
      <c r="D619" s="39">
        <f t="shared" si="51"/>
        <v>0</v>
      </c>
      <c r="AB619" s="77"/>
      <c r="AC619" s="77"/>
      <c r="AD619" s="77"/>
    </row>
    <row r="620" spans="1:30">
      <c r="A620" s="80"/>
      <c r="B620" s="39" t="str">
        <f t="shared" si="49"/>
        <v>↑先にセットの種類を選択して下さい。</v>
      </c>
      <c r="C620" s="39">
        <f t="shared" si="50"/>
        <v>0</v>
      </c>
      <c r="D620" s="39">
        <f t="shared" si="51"/>
        <v>0</v>
      </c>
      <c r="AB620" s="77"/>
      <c r="AC620" s="77"/>
      <c r="AD620" s="77"/>
    </row>
    <row r="621" spans="1:30">
      <c r="A621" s="80"/>
      <c r="B621" s="39" t="str">
        <f t="shared" si="49"/>
        <v>↑先にセットの種類を選択して下さい。</v>
      </c>
      <c r="C621" s="39">
        <f t="shared" si="50"/>
        <v>0</v>
      </c>
      <c r="D621" s="39">
        <f t="shared" si="51"/>
        <v>0</v>
      </c>
      <c r="AB621" s="77"/>
      <c r="AC621" s="77"/>
      <c r="AD621" s="77"/>
    </row>
    <row r="622" spans="1:30">
      <c r="A622" s="80"/>
      <c r="B622" s="39" t="str">
        <f t="shared" si="49"/>
        <v>↑先にセットの種類を選択して下さい。</v>
      </c>
      <c r="C622" s="39">
        <f t="shared" si="50"/>
        <v>0</v>
      </c>
      <c r="D622" s="39">
        <f t="shared" si="51"/>
        <v>0</v>
      </c>
      <c r="AB622" s="77"/>
      <c r="AC622" s="77"/>
      <c r="AD622" s="77"/>
    </row>
    <row r="623" spans="1:30">
      <c r="A623" s="80"/>
      <c r="B623" s="39" t="str">
        <f t="shared" si="49"/>
        <v>↑先にセットの種類を選択して下さい。</v>
      </c>
      <c r="C623" s="39">
        <f t="shared" si="50"/>
        <v>0</v>
      </c>
      <c r="D623" s="39">
        <f t="shared" si="51"/>
        <v>0</v>
      </c>
      <c r="AB623" s="77"/>
      <c r="AC623" s="77"/>
      <c r="AD623" s="77"/>
    </row>
    <row r="624" spans="1:30">
      <c r="A624" s="80"/>
      <c r="B624" s="39" t="str">
        <f t="shared" si="49"/>
        <v>↑先にセットの種類を選択して下さい。</v>
      </c>
      <c r="C624" s="39">
        <f t="shared" si="50"/>
        <v>0</v>
      </c>
      <c r="D624" s="39">
        <f t="shared" si="51"/>
        <v>0</v>
      </c>
      <c r="AB624" s="77"/>
      <c r="AC624" s="77"/>
      <c r="AD624" s="77"/>
    </row>
    <row r="625" spans="1:30">
      <c r="A625" s="80"/>
      <c r="B625" s="39" t="str">
        <f t="shared" si="49"/>
        <v>↑先にセットの種類を選択して下さい。</v>
      </c>
      <c r="C625" s="39">
        <f t="shared" si="50"/>
        <v>0</v>
      </c>
      <c r="D625" s="39">
        <f t="shared" si="51"/>
        <v>0</v>
      </c>
      <c r="AB625" s="77"/>
      <c r="AC625" s="77"/>
      <c r="AD625" s="77"/>
    </row>
    <row r="626" spans="1:30">
      <c r="A626" s="80"/>
      <c r="B626" s="39" t="str">
        <f t="shared" si="49"/>
        <v>↑先にセットの種類を選択して下さい。</v>
      </c>
      <c r="C626" s="39">
        <f t="shared" si="50"/>
        <v>0</v>
      </c>
      <c r="D626" s="39">
        <f t="shared" si="51"/>
        <v>0</v>
      </c>
      <c r="AB626" s="77"/>
      <c r="AC626" s="77"/>
      <c r="AD626" s="77"/>
    </row>
    <row r="627" spans="1:30">
      <c r="A627" s="80"/>
      <c r="B627" s="39" t="str">
        <f t="shared" si="49"/>
        <v>↑先にセットの種類を選択して下さい。</v>
      </c>
      <c r="C627" s="39">
        <f t="shared" si="50"/>
        <v>0</v>
      </c>
      <c r="D627" s="39">
        <f t="shared" si="51"/>
        <v>0</v>
      </c>
      <c r="AB627" s="77"/>
      <c r="AC627" s="77"/>
      <c r="AD627" s="77"/>
    </row>
    <row r="628" spans="1:30">
      <c r="A628" s="80"/>
      <c r="B628" s="39" t="str">
        <f t="shared" si="49"/>
        <v>↑先にセットの種類を選択して下さい。</v>
      </c>
      <c r="C628" s="39">
        <f t="shared" si="50"/>
        <v>0</v>
      </c>
      <c r="D628" s="39">
        <f t="shared" si="51"/>
        <v>0</v>
      </c>
      <c r="AB628" s="77"/>
      <c r="AC628" s="77"/>
      <c r="AD628" s="77"/>
    </row>
    <row r="629" spans="1:30">
      <c r="A629" s="80"/>
      <c r="B629" s="39" t="str">
        <f t="shared" si="49"/>
        <v>↑先にセットの種類を選択して下さい。</v>
      </c>
      <c r="C629" s="39">
        <f t="shared" si="50"/>
        <v>0</v>
      </c>
      <c r="D629" s="39">
        <f t="shared" si="51"/>
        <v>0</v>
      </c>
      <c r="AB629" s="77"/>
      <c r="AC629" s="77"/>
      <c r="AD629" s="77"/>
    </row>
    <row r="630" spans="1:30">
      <c r="A630" s="80"/>
      <c r="B630" s="39" t="str">
        <f t="shared" si="49"/>
        <v>↑先にセットの種類を選択して下さい。</v>
      </c>
      <c r="C630" s="39">
        <f t="shared" si="50"/>
        <v>0</v>
      </c>
      <c r="D630" s="39">
        <f t="shared" si="51"/>
        <v>0</v>
      </c>
      <c r="AB630" s="77"/>
      <c r="AC630" s="77"/>
      <c r="AD630" s="77"/>
    </row>
    <row r="631" spans="1:30">
      <c r="A631" s="80"/>
      <c r="B631" s="39" t="str">
        <f t="shared" si="49"/>
        <v>↑先にセットの種類を選択して下さい。</v>
      </c>
      <c r="C631" s="39">
        <f t="shared" si="50"/>
        <v>0</v>
      </c>
      <c r="D631" s="39">
        <f t="shared" si="51"/>
        <v>0</v>
      </c>
      <c r="AB631" s="77"/>
      <c r="AC631" s="77"/>
      <c r="AD631" s="77"/>
    </row>
    <row r="632" spans="1:30">
      <c r="A632" s="80"/>
      <c r="B632" s="39" t="str">
        <f t="shared" si="49"/>
        <v>↑先にセットの種類を選択して下さい。</v>
      </c>
      <c r="C632" s="39">
        <f t="shared" si="50"/>
        <v>0</v>
      </c>
      <c r="D632" s="39">
        <f t="shared" si="51"/>
        <v>0</v>
      </c>
      <c r="AB632" s="77"/>
      <c r="AC632" s="77"/>
      <c r="AD632" s="77"/>
    </row>
    <row r="633" spans="1:30">
      <c r="A633" s="80"/>
      <c r="B633" s="39" t="str">
        <f t="shared" si="49"/>
        <v>↑先にセットの種類を選択して下さい。</v>
      </c>
      <c r="C633" s="39">
        <f t="shared" si="50"/>
        <v>0</v>
      </c>
      <c r="D633" s="39">
        <f t="shared" si="51"/>
        <v>0</v>
      </c>
      <c r="AB633" s="77"/>
      <c r="AC633" s="77"/>
      <c r="AD633" s="77"/>
    </row>
    <row r="634" spans="1:30">
      <c r="A634" s="80"/>
      <c r="B634" s="39" t="str">
        <f t="shared" si="49"/>
        <v>↑先にセットの種類を選択して下さい。</v>
      </c>
      <c r="C634" s="39">
        <f t="shared" si="50"/>
        <v>0</v>
      </c>
      <c r="D634" s="39">
        <f t="shared" si="51"/>
        <v>0</v>
      </c>
      <c r="AB634" s="77"/>
      <c r="AC634" s="77"/>
      <c r="AD634" s="77"/>
    </row>
    <row r="635" spans="1:30">
      <c r="A635" s="80"/>
      <c r="B635" s="39" t="str">
        <f t="shared" si="49"/>
        <v>↑先にセットの種類を選択して下さい。</v>
      </c>
      <c r="C635" s="39">
        <f t="shared" si="50"/>
        <v>0</v>
      </c>
      <c r="D635" s="39">
        <f t="shared" si="51"/>
        <v>0</v>
      </c>
      <c r="AB635" s="77"/>
      <c r="AC635" s="77"/>
      <c r="AD635" s="77"/>
    </row>
    <row r="636" spans="1:30">
      <c r="A636" s="80"/>
      <c r="B636" s="39" t="str">
        <f t="shared" si="49"/>
        <v>↑先にセットの種類を選択して下さい。</v>
      </c>
      <c r="C636" s="39">
        <f t="shared" si="50"/>
        <v>0</v>
      </c>
      <c r="D636" s="39">
        <f t="shared" si="51"/>
        <v>0</v>
      </c>
      <c r="AB636" s="77"/>
      <c r="AC636" s="77"/>
      <c r="AD636" s="77"/>
    </row>
    <row r="637" spans="1:30">
      <c r="A637" s="80"/>
      <c r="B637" s="39" t="str">
        <f t="shared" si="49"/>
        <v>↑先にセットの種類を選択して下さい。</v>
      </c>
      <c r="C637" s="39">
        <f t="shared" si="50"/>
        <v>0</v>
      </c>
      <c r="D637" s="39">
        <f t="shared" si="51"/>
        <v>0</v>
      </c>
      <c r="AB637" s="77"/>
      <c r="AC637" s="77"/>
      <c r="AD637" s="77"/>
    </row>
    <row r="638" spans="1:30">
      <c r="A638" s="80"/>
      <c r="B638" s="39" t="str">
        <f t="shared" si="49"/>
        <v>↑先にセットの種類を選択して下さい。</v>
      </c>
      <c r="C638" s="39">
        <f t="shared" si="50"/>
        <v>0</v>
      </c>
      <c r="D638" s="39">
        <f t="shared" si="51"/>
        <v>0</v>
      </c>
      <c r="AB638" s="77"/>
      <c r="AC638" s="77"/>
      <c r="AD638" s="77"/>
    </row>
    <row r="639" spans="1:30">
      <c r="A639" s="80"/>
      <c r="B639" s="39"/>
      <c r="C639" s="39"/>
      <c r="D639" s="39"/>
      <c r="AB639" s="77"/>
      <c r="AC639" s="77"/>
      <c r="AD639" s="77"/>
    </row>
    <row r="640" spans="1:30">
      <c r="A640" s="80"/>
      <c r="B640" s="39"/>
      <c r="C640" s="39"/>
      <c r="D640" s="39"/>
      <c r="AB640" s="77"/>
      <c r="AC640" s="77"/>
      <c r="AD640" s="77"/>
    </row>
    <row r="641" spans="1:30">
      <c r="A641" s="80">
        <v>17</v>
      </c>
      <c r="B641" s="39" t="str">
        <f>CHOOSE($B$117,"↑先にセットの種類を選択して下さい。",D2,G2,J2,M2,P2,S2,V2,Y2,AB2,AE2,AH2,AK2,AN2,AQ2,AT2,AW2,AZ2,BC2,BF2)</f>
        <v>↑先にセットの種類を選択して下さい。</v>
      </c>
      <c r="C641" s="39">
        <f>CHOOSE($B$117,0,F2,I2,L2,O2,R2,U2,X2,AA2,AD2,AG2,AJ2,AM2,AP2,AS2,AV2,AY2,BB2,BE2,BH2)</f>
        <v>0</v>
      </c>
      <c r="D641" s="39">
        <f>CHOOSE($B$117,0,E2,H2,K2,N2,Q2,T2,W2,Z2,AC2,AF2,AI2,AL2,AO2,AR2,AU2,AX2,BA2,BD2,BG2)</f>
        <v>0</v>
      </c>
      <c r="AB641" s="77"/>
      <c r="AC641" s="77"/>
      <c r="AD641" s="77"/>
    </row>
    <row r="642" spans="1:30">
      <c r="A642" s="80"/>
      <c r="B642" s="39" t="str">
        <f t="shared" ref="B642:B668" si="52">CHOOSE($B$117,"↑先にセットの種類を選択して下さい。",D3,G3,J3,M3,P3,S3,V3,Y3,AB3,AE3,AH3,AK3,AN3,AQ3,AT3,AW3,AZ3,BC3,BF3)</f>
        <v>↑先にセットの種類を選択して下さい。</v>
      </c>
      <c r="C642" s="39">
        <f t="shared" ref="C642:C668" si="53">CHOOSE($B$117,0,F3,I3,L3,O3,R3,U3,X3,AA3,AD3,AG3,AJ3,AM3,AP3,AS3,AV3,AY3,BB3,BE3,BH3)</f>
        <v>0</v>
      </c>
      <c r="D642" s="39">
        <f t="shared" ref="D642:D668" si="54">CHOOSE($B$117,0,E3,H3,K3,N3,Q3,T3,W3,Z3,AC3,AF3,AI3,AL3,AO3,AR3,AU3,AX3,BA3,BD3,BG3)</f>
        <v>0</v>
      </c>
      <c r="AB642" s="77"/>
      <c r="AC642" s="77"/>
      <c r="AD642" s="77"/>
    </row>
    <row r="643" spans="1:30">
      <c r="A643" s="80"/>
      <c r="B643" s="39" t="str">
        <f t="shared" si="52"/>
        <v>↑先にセットの種類を選択して下さい。</v>
      </c>
      <c r="C643" s="39">
        <f t="shared" si="53"/>
        <v>0</v>
      </c>
      <c r="D643" s="39">
        <f t="shared" si="54"/>
        <v>0</v>
      </c>
      <c r="AB643" s="77"/>
      <c r="AC643" s="77"/>
      <c r="AD643" s="77"/>
    </row>
    <row r="644" spans="1:30">
      <c r="A644" s="80"/>
      <c r="B644" s="39" t="str">
        <f t="shared" si="52"/>
        <v>↑先にセットの種類を選択して下さい。</v>
      </c>
      <c r="C644" s="39">
        <f t="shared" si="53"/>
        <v>0</v>
      </c>
      <c r="D644" s="39">
        <f t="shared" si="54"/>
        <v>0</v>
      </c>
      <c r="AB644" s="77"/>
      <c r="AC644" s="77"/>
      <c r="AD644" s="77"/>
    </row>
    <row r="645" spans="1:30">
      <c r="A645" s="80"/>
      <c r="B645" s="39" t="str">
        <f t="shared" si="52"/>
        <v>↑先にセットの種類を選択して下さい。</v>
      </c>
      <c r="C645" s="39">
        <f t="shared" si="53"/>
        <v>0</v>
      </c>
      <c r="D645" s="39">
        <f t="shared" si="54"/>
        <v>0</v>
      </c>
      <c r="AB645" s="77"/>
      <c r="AC645" s="77"/>
      <c r="AD645" s="77"/>
    </row>
    <row r="646" spans="1:30">
      <c r="A646" s="80"/>
      <c r="B646" s="39" t="str">
        <f t="shared" si="52"/>
        <v>↑先にセットの種類を選択して下さい。</v>
      </c>
      <c r="C646" s="39">
        <f t="shared" si="53"/>
        <v>0</v>
      </c>
      <c r="D646" s="39">
        <f t="shared" si="54"/>
        <v>0</v>
      </c>
      <c r="AB646" s="77"/>
      <c r="AC646" s="77"/>
      <c r="AD646" s="77"/>
    </row>
    <row r="647" spans="1:30">
      <c r="A647" s="80"/>
      <c r="B647" s="39" t="str">
        <f t="shared" si="52"/>
        <v>↑先にセットの種類を選択して下さい。</v>
      </c>
      <c r="C647" s="39">
        <f t="shared" si="53"/>
        <v>0</v>
      </c>
      <c r="D647" s="39">
        <f t="shared" si="54"/>
        <v>0</v>
      </c>
      <c r="AB647" s="77"/>
      <c r="AC647" s="77"/>
      <c r="AD647" s="77"/>
    </row>
    <row r="648" spans="1:30">
      <c r="A648" s="80"/>
      <c r="B648" s="39" t="str">
        <f t="shared" si="52"/>
        <v>↑先にセットの種類を選択して下さい。</v>
      </c>
      <c r="C648" s="39">
        <f t="shared" si="53"/>
        <v>0</v>
      </c>
      <c r="D648" s="39">
        <f t="shared" si="54"/>
        <v>0</v>
      </c>
      <c r="AB648" s="77"/>
      <c r="AC648" s="77"/>
      <c r="AD648" s="77"/>
    </row>
    <row r="649" spans="1:30">
      <c r="A649" s="80"/>
      <c r="B649" s="39" t="str">
        <f t="shared" si="52"/>
        <v>↑先にセットの種類を選択して下さい。</v>
      </c>
      <c r="C649" s="39">
        <f t="shared" si="53"/>
        <v>0</v>
      </c>
      <c r="D649" s="39">
        <f t="shared" si="54"/>
        <v>0</v>
      </c>
      <c r="AB649" s="77"/>
      <c r="AC649" s="77"/>
      <c r="AD649" s="77"/>
    </row>
    <row r="650" spans="1:30">
      <c r="A650" s="80"/>
      <c r="B650" s="39" t="str">
        <f t="shared" si="52"/>
        <v>↑先にセットの種類を選択して下さい。</v>
      </c>
      <c r="C650" s="39">
        <f t="shared" si="53"/>
        <v>0</v>
      </c>
      <c r="D650" s="39">
        <f t="shared" si="54"/>
        <v>0</v>
      </c>
      <c r="AB650" s="77"/>
      <c r="AC650" s="77"/>
      <c r="AD650" s="77"/>
    </row>
    <row r="651" spans="1:30">
      <c r="A651" s="80"/>
      <c r="B651" s="39" t="str">
        <f t="shared" si="52"/>
        <v>↑先にセットの種類を選択して下さい。</v>
      </c>
      <c r="C651" s="39">
        <f t="shared" si="53"/>
        <v>0</v>
      </c>
      <c r="D651" s="39">
        <f t="shared" si="54"/>
        <v>0</v>
      </c>
      <c r="AB651" s="77"/>
      <c r="AC651" s="77"/>
      <c r="AD651" s="77"/>
    </row>
    <row r="652" spans="1:30">
      <c r="A652" s="80"/>
      <c r="B652" s="39" t="str">
        <f t="shared" si="52"/>
        <v>↑先にセットの種類を選択して下さい。</v>
      </c>
      <c r="C652" s="39">
        <f t="shared" si="53"/>
        <v>0</v>
      </c>
      <c r="D652" s="39">
        <f t="shared" si="54"/>
        <v>0</v>
      </c>
      <c r="AB652" s="77"/>
      <c r="AC652" s="77"/>
      <c r="AD652" s="77"/>
    </row>
    <row r="653" spans="1:30">
      <c r="A653" s="80"/>
      <c r="B653" s="39" t="str">
        <f t="shared" si="52"/>
        <v>↑先にセットの種類を選択して下さい。</v>
      </c>
      <c r="C653" s="39">
        <f t="shared" si="53"/>
        <v>0</v>
      </c>
      <c r="D653" s="39">
        <f t="shared" si="54"/>
        <v>0</v>
      </c>
      <c r="AB653" s="77"/>
      <c r="AC653" s="77"/>
      <c r="AD653" s="77"/>
    </row>
    <row r="654" spans="1:30">
      <c r="A654" s="80"/>
      <c r="B654" s="39" t="str">
        <f t="shared" si="52"/>
        <v>↑先にセットの種類を選択して下さい。</v>
      </c>
      <c r="C654" s="39">
        <f t="shared" si="53"/>
        <v>0</v>
      </c>
      <c r="D654" s="39">
        <f t="shared" si="54"/>
        <v>0</v>
      </c>
      <c r="AB654" s="77"/>
      <c r="AC654" s="77"/>
      <c r="AD654" s="77"/>
    </row>
    <row r="655" spans="1:30">
      <c r="A655" s="80"/>
      <c r="B655" s="39" t="str">
        <f t="shared" si="52"/>
        <v>↑先にセットの種類を選択して下さい。</v>
      </c>
      <c r="C655" s="39">
        <f t="shared" si="53"/>
        <v>0</v>
      </c>
      <c r="D655" s="39">
        <f t="shared" si="54"/>
        <v>0</v>
      </c>
      <c r="AB655" s="77"/>
      <c r="AC655" s="77"/>
      <c r="AD655" s="77"/>
    </row>
    <row r="656" spans="1:30">
      <c r="A656" s="80"/>
      <c r="B656" s="39" t="str">
        <f t="shared" si="52"/>
        <v>↑先にセットの種類を選択して下さい。</v>
      </c>
      <c r="C656" s="39">
        <f t="shared" si="53"/>
        <v>0</v>
      </c>
      <c r="D656" s="39">
        <f t="shared" si="54"/>
        <v>0</v>
      </c>
      <c r="AB656" s="77"/>
      <c r="AC656" s="77"/>
      <c r="AD656" s="77"/>
    </row>
    <row r="657" spans="1:30">
      <c r="A657" s="80"/>
      <c r="B657" s="39" t="str">
        <f t="shared" si="52"/>
        <v>↑先にセットの種類を選択して下さい。</v>
      </c>
      <c r="C657" s="39">
        <f t="shared" si="53"/>
        <v>0</v>
      </c>
      <c r="D657" s="39">
        <f t="shared" si="54"/>
        <v>0</v>
      </c>
      <c r="AB657" s="77"/>
      <c r="AC657" s="77"/>
      <c r="AD657" s="77"/>
    </row>
    <row r="658" spans="1:30">
      <c r="A658" s="80"/>
      <c r="B658" s="39" t="str">
        <f t="shared" si="52"/>
        <v>↑先にセットの種類を選択して下さい。</v>
      </c>
      <c r="C658" s="39">
        <f t="shared" si="53"/>
        <v>0</v>
      </c>
      <c r="D658" s="39">
        <f t="shared" si="54"/>
        <v>0</v>
      </c>
      <c r="AB658" s="77"/>
      <c r="AC658" s="77"/>
      <c r="AD658" s="77"/>
    </row>
    <row r="659" spans="1:30">
      <c r="A659" s="80"/>
      <c r="B659" s="39" t="str">
        <f t="shared" si="52"/>
        <v>↑先にセットの種類を選択して下さい。</v>
      </c>
      <c r="C659" s="39">
        <f t="shared" si="53"/>
        <v>0</v>
      </c>
      <c r="D659" s="39">
        <f t="shared" si="54"/>
        <v>0</v>
      </c>
      <c r="AB659" s="77"/>
      <c r="AC659" s="77"/>
      <c r="AD659" s="77"/>
    </row>
    <row r="660" spans="1:30">
      <c r="A660" s="80"/>
      <c r="B660" s="39" t="str">
        <f t="shared" si="52"/>
        <v>↑先にセットの種類を選択して下さい。</v>
      </c>
      <c r="C660" s="39">
        <f t="shared" si="53"/>
        <v>0</v>
      </c>
      <c r="D660" s="39">
        <f t="shared" si="54"/>
        <v>0</v>
      </c>
      <c r="AB660" s="77"/>
      <c r="AC660" s="77"/>
      <c r="AD660" s="77"/>
    </row>
    <row r="661" spans="1:30">
      <c r="A661" s="80"/>
      <c r="B661" s="39" t="str">
        <f t="shared" si="52"/>
        <v>↑先にセットの種類を選択して下さい。</v>
      </c>
      <c r="C661" s="39">
        <f t="shared" si="53"/>
        <v>0</v>
      </c>
      <c r="D661" s="39">
        <f t="shared" si="54"/>
        <v>0</v>
      </c>
      <c r="AB661" s="77"/>
      <c r="AC661" s="77"/>
      <c r="AD661" s="77"/>
    </row>
    <row r="662" spans="1:30">
      <c r="A662" s="80"/>
      <c r="B662" s="39" t="str">
        <f t="shared" si="52"/>
        <v>↑先にセットの種類を選択して下さい。</v>
      </c>
      <c r="C662" s="39">
        <f t="shared" si="53"/>
        <v>0</v>
      </c>
      <c r="D662" s="39">
        <f t="shared" si="54"/>
        <v>0</v>
      </c>
      <c r="AB662" s="77"/>
      <c r="AC662" s="77"/>
      <c r="AD662" s="77"/>
    </row>
    <row r="663" spans="1:30">
      <c r="A663" s="80"/>
      <c r="B663" s="39" t="str">
        <f t="shared" si="52"/>
        <v>↑先にセットの種類を選択して下さい。</v>
      </c>
      <c r="C663" s="39">
        <f t="shared" si="53"/>
        <v>0</v>
      </c>
      <c r="D663" s="39">
        <f t="shared" si="54"/>
        <v>0</v>
      </c>
      <c r="AB663" s="77"/>
      <c r="AC663" s="77"/>
      <c r="AD663" s="77"/>
    </row>
    <row r="664" spans="1:30">
      <c r="A664" s="80"/>
      <c r="B664" s="39" t="str">
        <f t="shared" si="52"/>
        <v>↑先にセットの種類を選択して下さい。</v>
      </c>
      <c r="C664" s="39">
        <f t="shared" si="53"/>
        <v>0</v>
      </c>
      <c r="D664" s="39">
        <f t="shared" si="54"/>
        <v>0</v>
      </c>
      <c r="AB664" s="77"/>
      <c r="AC664" s="77"/>
      <c r="AD664" s="77"/>
    </row>
    <row r="665" spans="1:30">
      <c r="A665" s="80"/>
      <c r="B665" s="39" t="str">
        <f t="shared" si="52"/>
        <v>↑先にセットの種類を選択して下さい。</v>
      </c>
      <c r="C665" s="39">
        <f t="shared" si="53"/>
        <v>0</v>
      </c>
      <c r="D665" s="39">
        <f t="shared" si="54"/>
        <v>0</v>
      </c>
      <c r="AB665" s="77"/>
      <c r="AC665" s="77"/>
      <c r="AD665" s="77"/>
    </row>
    <row r="666" spans="1:30">
      <c r="A666" s="80"/>
      <c r="B666" s="39" t="str">
        <f t="shared" si="52"/>
        <v>↑先にセットの種類を選択して下さい。</v>
      </c>
      <c r="C666" s="39">
        <f t="shared" si="53"/>
        <v>0</v>
      </c>
      <c r="D666" s="39">
        <f t="shared" si="54"/>
        <v>0</v>
      </c>
      <c r="AB666" s="77"/>
      <c r="AC666" s="77"/>
      <c r="AD666" s="77"/>
    </row>
    <row r="667" spans="1:30">
      <c r="A667" s="80"/>
      <c r="B667" s="39" t="str">
        <f t="shared" si="52"/>
        <v>↑先にセットの種類を選択して下さい。</v>
      </c>
      <c r="C667" s="39">
        <f t="shared" si="53"/>
        <v>0</v>
      </c>
      <c r="D667" s="39">
        <f t="shared" si="54"/>
        <v>0</v>
      </c>
      <c r="AB667" s="77"/>
      <c r="AC667" s="77"/>
      <c r="AD667" s="77"/>
    </row>
    <row r="668" spans="1:30">
      <c r="A668" s="80"/>
      <c r="B668" s="39" t="str">
        <f t="shared" si="52"/>
        <v>↑先にセットの種類を選択して下さい。</v>
      </c>
      <c r="C668" s="39">
        <f t="shared" si="53"/>
        <v>0</v>
      </c>
      <c r="D668" s="39">
        <f t="shared" si="54"/>
        <v>0</v>
      </c>
      <c r="AB668" s="77"/>
      <c r="AC668" s="77"/>
      <c r="AD668" s="77"/>
    </row>
    <row r="669" spans="1:30">
      <c r="A669" s="80"/>
      <c r="B669" s="39"/>
      <c r="C669" s="39"/>
      <c r="D669" s="39"/>
      <c r="AB669" s="77"/>
      <c r="AC669" s="77"/>
      <c r="AD669" s="77"/>
    </row>
    <row r="670" spans="1:30">
      <c r="A670" s="80"/>
      <c r="B670" s="39"/>
      <c r="C670" s="39"/>
      <c r="D670" s="39"/>
      <c r="AB670" s="77"/>
      <c r="AC670" s="77"/>
      <c r="AD670" s="77"/>
    </row>
    <row r="671" spans="1:30">
      <c r="A671" s="80">
        <v>18</v>
      </c>
      <c r="B671" s="39" t="str">
        <f>CHOOSE($B$118,"↑先にセットの種類を選択して下さい。",D2,G2,J2,M2,P2,S2,V2,Y2,AB2,AE2,AH2,AK2,AN2,AQ2,AT2,AW2,AZ2,BC2,BF2)</f>
        <v>↑先にセットの種類を選択して下さい。</v>
      </c>
      <c r="C671" s="39">
        <f>CHOOSE($B$118,0,F2,I2,L2,O2,R2,U2,X2,AA2,AD2,AG2,AJ2,AM2,AP2,AS2,AV2,AY2,BB2,BE2,BH2)</f>
        <v>0</v>
      </c>
      <c r="D671" s="39">
        <f>CHOOSE($B$118,0,E2,H2,K2,N2,Q2,T2,W2,Z2,AC2,AF2,AI2,AL2,AO2,AR2,AU2,AX2,BA2,BD2,BG2)</f>
        <v>0</v>
      </c>
      <c r="AB671" s="77"/>
      <c r="AC671" s="77"/>
      <c r="AD671" s="77"/>
    </row>
    <row r="672" spans="1:30">
      <c r="A672" s="80"/>
      <c r="B672" s="39" t="str">
        <f t="shared" ref="B672:B698" si="55">CHOOSE($B$118,"↑先にセットの種類を選択して下さい。",D3,G3,J3,M3,P3,S3,V3,Y3,AB3,AE3,AH3,AK3,AN3,AQ3,AT3,AW3,AZ3,BC3,BF3)</f>
        <v>↑先にセットの種類を選択して下さい。</v>
      </c>
      <c r="C672" s="39">
        <f t="shared" ref="C672:C698" si="56">CHOOSE($B$118,0,F3,I3,L3,O3,R3,U3,X3,AA3,AD3,AG3,AJ3,AM3,AP3,AS3,AV3,AY3,BB3,BE3,BH3)</f>
        <v>0</v>
      </c>
      <c r="D672" s="39">
        <f t="shared" ref="D672:D698" si="57">CHOOSE($B$118,0,E3,H3,K3,N3,Q3,T3,W3,Z3,AC3,AF3,AI3,AL3,AO3,AR3,AU3,AX3,BA3,BD3,BG3)</f>
        <v>0</v>
      </c>
      <c r="AB672" s="77"/>
      <c r="AC672" s="77"/>
      <c r="AD672" s="77"/>
    </row>
    <row r="673" spans="1:30">
      <c r="A673" s="80"/>
      <c r="B673" s="39" t="str">
        <f t="shared" si="55"/>
        <v>↑先にセットの種類を選択して下さい。</v>
      </c>
      <c r="C673" s="39">
        <f t="shared" si="56"/>
        <v>0</v>
      </c>
      <c r="D673" s="39">
        <f t="shared" si="57"/>
        <v>0</v>
      </c>
      <c r="AB673" s="77"/>
      <c r="AC673" s="77"/>
      <c r="AD673" s="77"/>
    </row>
    <row r="674" spans="1:30">
      <c r="A674" s="80"/>
      <c r="B674" s="39" t="str">
        <f t="shared" si="55"/>
        <v>↑先にセットの種類を選択して下さい。</v>
      </c>
      <c r="C674" s="39">
        <f t="shared" si="56"/>
        <v>0</v>
      </c>
      <c r="D674" s="39">
        <f t="shared" si="57"/>
        <v>0</v>
      </c>
      <c r="AB674" s="77"/>
      <c r="AC674" s="77"/>
      <c r="AD674" s="77"/>
    </row>
    <row r="675" spans="1:30">
      <c r="A675" s="80"/>
      <c r="B675" s="39" t="str">
        <f t="shared" si="55"/>
        <v>↑先にセットの種類を選択して下さい。</v>
      </c>
      <c r="C675" s="39">
        <f t="shared" si="56"/>
        <v>0</v>
      </c>
      <c r="D675" s="39">
        <f t="shared" si="57"/>
        <v>0</v>
      </c>
      <c r="AB675" s="77"/>
      <c r="AC675" s="77"/>
      <c r="AD675" s="77"/>
    </row>
    <row r="676" spans="1:30">
      <c r="A676" s="80"/>
      <c r="B676" s="39" t="str">
        <f t="shared" si="55"/>
        <v>↑先にセットの種類を選択して下さい。</v>
      </c>
      <c r="C676" s="39">
        <f t="shared" si="56"/>
        <v>0</v>
      </c>
      <c r="D676" s="39">
        <f t="shared" si="57"/>
        <v>0</v>
      </c>
      <c r="AB676" s="77"/>
      <c r="AC676" s="77"/>
      <c r="AD676" s="77"/>
    </row>
    <row r="677" spans="1:30">
      <c r="A677" s="80"/>
      <c r="B677" s="39" t="str">
        <f t="shared" si="55"/>
        <v>↑先にセットの種類を選択して下さい。</v>
      </c>
      <c r="C677" s="39">
        <f t="shared" si="56"/>
        <v>0</v>
      </c>
      <c r="D677" s="39">
        <f t="shared" si="57"/>
        <v>0</v>
      </c>
      <c r="AB677" s="77"/>
      <c r="AC677" s="77"/>
      <c r="AD677" s="77"/>
    </row>
    <row r="678" spans="1:30">
      <c r="A678" s="80"/>
      <c r="B678" s="39" t="str">
        <f t="shared" si="55"/>
        <v>↑先にセットの種類を選択して下さい。</v>
      </c>
      <c r="C678" s="39">
        <f t="shared" si="56"/>
        <v>0</v>
      </c>
      <c r="D678" s="39">
        <f t="shared" si="57"/>
        <v>0</v>
      </c>
      <c r="AB678" s="77"/>
      <c r="AC678" s="77"/>
      <c r="AD678" s="77"/>
    </row>
    <row r="679" spans="1:30">
      <c r="A679" s="80"/>
      <c r="B679" s="39" t="str">
        <f t="shared" si="55"/>
        <v>↑先にセットの種類を選択して下さい。</v>
      </c>
      <c r="C679" s="39">
        <f t="shared" si="56"/>
        <v>0</v>
      </c>
      <c r="D679" s="39">
        <f t="shared" si="57"/>
        <v>0</v>
      </c>
      <c r="AB679" s="77"/>
      <c r="AC679" s="77"/>
      <c r="AD679" s="77"/>
    </row>
    <row r="680" spans="1:30">
      <c r="A680" s="80"/>
      <c r="B680" s="39" t="str">
        <f t="shared" si="55"/>
        <v>↑先にセットの種類を選択して下さい。</v>
      </c>
      <c r="C680" s="39">
        <f t="shared" si="56"/>
        <v>0</v>
      </c>
      <c r="D680" s="39">
        <f t="shared" si="57"/>
        <v>0</v>
      </c>
      <c r="AB680" s="77"/>
      <c r="AC680" s="77"/>
      <c r="AD680" s="77"/>
    </row>
    <row r="681" spans="1:30">
      <c r="A681" s="80"/>
      <c r="B681" s="39" t="str">
        <f t="shared" si="55"/>
        <v>↑先にセットの種類を選択して下さい。</v>
      </c>
      <c r="C681" s="39">
        <f t="shared" si="56"/>
        <v>0</v>
      </c>
      <c r="D681" s="39">
        <f t="shared" si="57"/>
        <v>0</v>
      </c>
      <c r="AB681" s="77"/>
      <c r="AC681" s="77"/>
      <c r="AD681" s="77"/>
    </row>
    <row r="682" spans="1:30">
      <c r="A682" s="80"/>
      <c r="B682" s="39" t="str">
        <f t="shared" si="55"/>
        <v>↑先にセットの種類を選択して下さい。</v>
      </c>
      <c r="C682" s="39">
        <f t="shared" si="56"/>
        <v>0</v>
      </c>
      <c r="D682" s="39">
        <f t="shared" si="57"/>
        <v>0</v>
      </c>
      <c r="AB682" s="77"/>
      <c r="AC682" s="77"/>
      <c r="AD682" s="77"/>
    </row>
    <row r="683" spans="1:30">
      <c r="A683" s="80"/>
      <c r="B683" s="39" t="str">
        <f t="shared" si="55"/>
        <v>↑先にセットの種類を選択して下さい。</v>
      </c>
      <c r="C683" s="39">
        <f t="shared" si="56"/>
        <v>0</v>
      </c>
      <c r="D683" s="39">
        <f t="shared" si="57"/>
        <v>0</v>
      </c>
      <c r="AB683" s="77"/>
      <c r="AC683" s="77"/>
      <c r="AD683" s="77"/>
    </row>
    <row r="684" spans="1:30">
      <c r="A684" s="80"/>
      <c r="B684" s="39" t="str">
        <f t="shared" si="55"/>
        <v>↑先にセットの種類を選択して下さい。</v>
      </c>
      <c r="C684" s="39">
        <f t="shared" si="56"/>
        <v>0</v>
      </c>
      <c r="D684" s="39">
        <f t="shared" si="57"/>
        <v>0</v>
      </c>
      <c r="AB684" s="77"/>
      <c r="AC684" s="77"/>
      <c r="AD684" s="77"/>
    </row>
    <row r="685" spans="1:30">
      <c r="A685" s="80"/>
      <c r="B685" s="39" t="str">
        <f t="shared" si="55"/>
        <v>↑先にセットの種類を選択して下さい。</v>
      </c>
      <c r="C685" s="39">
        <f t="shared" si="56"/>
        <v>0</v>
      </c>
      <c r="D685" s="39">
        <f t="shared" si="57"/>
        <v>0</v>
      </c>
      <c r="AB685" s="77"/>
      <c r="AC685" s="77"/>
      <c r="AD685" s="77"/>
    </row>
    <row r="686" spans="1:30">
      <c r="A686" s="80"/>
      <c r="B686" s="39" t="str">
        <f t="shared" si="55"/>
        <v>↑先にセットの種類を選択して下さい。</v>
      </c>
      <c r="C686" s="39">
        <f t="shared" si="56"/>
        <v>0</v>
      </c>
      <c r="D686" s="39">
        <f t="shared" si="57"/>
        <v>0</v>
      </c>
      <c r="AB686" s="77"/>
      <c r="AC686" s="77"/>
      <c r="AD686" s="77"/>
    </row>
    <row r="687" spans="1:30">
      <c r="A687" s="80"/>
      <c r="B687" s="39" t="str">
        <f t="shared" si="55"/>
        <v>↑先にセットの種類を選択して下さい。</v>
      </c>
      <c r="C687" s="39">
        <f t="shared" si="56"/>
        <v>0</v>
      </c>
      <c r="D687" s="39">
        <f t="shared" si="57"/>
        <v>0</v>
      </c>
      <c r="AB687" s="77"/>
      <c r="AC687" s="77"/>
      <c r="AD687" s="77"/>
    </row>
    <row r="688" spans="1:30">
      <c r="A688" s="80"/>
      <c r="B688" s="39" t="str">
        <f t="shared" si="55"/>
        <v>↑先にセットの種類を選択して下さい。</v>
      </c>
      <c r="C688" s="39">
        <f t="shared" si="56"/>
        <v>0</v>
      </c>
      <c r="D688" s="39">
        <f t="shared" si="57"/>
        <v>0</v>
      </c>
      <c r="AB688" s="77"/>
      <c r="AC688" s="77"/>
      <c r="AD688" s="77"/>
    </row>
    <row r="689" spans="1:30">
      <c r="A689" s="80"/>
      <c r="B689" s="39" t="str">
        <f t="shared" si="55"/>
        <v>↑先にセットの種類を選択して下さい。</v>
      </c>
      <c r="C689" s="39">
        <f t="shared" si="56"/>
        <v>0</v>
      </c>
      <c r="D689" s="39">
        <f t="shared" si="57"/>
        <v>0</v>
      </c>
      <c r="AB689" s="77"/>
      <c r="AC689" s="77"/>
      <c r="AD689" s="77"/>
    </row>
    <row r="690" spans="1:30">
      <c r="A690" s="80"/>
      <c r="B690" s="39" t="str">
        <f t="shared" si="55"/>
        <v>↑先にセットの種類を選択して下さい。</v>
      </c>
      <c r="C690" s="39">
        <f t="shared" si="56"/>
        <v>0</v>
      </c>
      <c r="D690" s="39">
        <f t="shared" si="57"/>
        <v>0</v>
      </c>
      <c r="AB690" s="77"/>
      <c r="AC690" s="77"/>
      <c r="AD690" s="77"/>
    </row>
    <row r="691" spans="1:30">
      <c r="A691" s="80"/>
      <c r="B691" s="39" t="str">
        <f t="shared" si="55"/>
        <v>↑先にセットの種類を選択して下さい。</v>
      </c>
      <c r="C691" s="39">
        <f t="shared" si="56"/>
        <v>0</v>
      </c>
      <c r="D691" s="39">
        <f t="shared" si="57"/>
        <v>0</v>
      </c>
      <c r="AB691" s="77"/>
      <c r="AC691" s="77"/>
      <c r="AD691" s="77"/>
    </row>
    <row r="692" spans="1:30">
      <c r="A692" s="80"/>
      <c r="B692" s="39" t="str">
        <f t="shared" si="55"/>
        <v>↑先にセットの種類を選択して下さい。</v>
      </c>
      <c r="C692" s="39">
        <f t="shared" si="56"/>
        <v>0</v>
      </c>
      <c r="D692" s="39">
        <f t="shared" si="57"/>
        <v>0</v>
      </c>
      <c r="AB692" s="77"/>
      <c r="AC692" s="77"/>
      <c r="AD692" s="77"/>
    </row>
    <row r="693" spans="1:30">
      <c r="A693" s="80"/>
      <c r="B693" s="39" t="str">
        <f t="shared" si="55"/>
        <v>↑先にセットの種類を選択して下さい。</v>
      </c>
      <c r="C693" s="39">
        <f t="shared" si="56"/>
        <v>0</v>
      </c>
      <c r="D693" s="39">
        <f t="shared" si="57"/>
        <v>0</v>
      </c>
      <c r="AB693" s="77"/>
      <c r="AC693" s="77"/>
      <c r="AD693" s="77"/>
    </row>
    <row r="694" spans="1:30">
      <c r="A694" s="80"/>
      <c r="B694" s="39" t="str">
        <f t="shared" si="55"/>
        <v>↑先にセットの種類を選択して下さい。</v>
      </c>
      <c r="C694" s="39">
        <f t="shared" si="56"/>
        <v>0</v>
      </c>
      <c r="D694" s="39">
        <f t="shared" si="57"/>
        <v>0</v>
      </c>
      <c r="AB694" s="77"/>
      <c r="AC694" s="77"/>
      <c r="AD694" s="77"/>
    </row>
    <row r="695" spans="1:30">
      <c r="A695" s="80"/>
      <c r="B695" s="39" t="str">
        <f t="shared" si="55"/>
        <v>↑先にセットの種類を選択して下さい。</v>
      </c>
      <c r="C695" s="39">
        <f t="shared" si="56"/>
        <v>0</v>
      </c>
      <c r="D695" s="39">
        <f t="shared" si="57"/>
        <v>0</v>
      </c>
      <c r="AB695" s="77"/>
      <c r="AC695" s="77"/>
      <c r="AD695" s="77"/>
    </row>
    <row r="696" spans="1:30">
      <c r="A696" s="80"/>
      <c r="B696" s="39" t="str">
        <f t="shared" si="55"/>
        <v>↑先にセットの種類を選択して下さい。</v>
      </c>
      <c r="C696" s="39">
        <f t="shared" si="56"/>
        <v>0</v>
      </c>
      <c r="D696" s="39">
        <f t="shared" si="57"/>
        <v>0</v>
      </c>
      <c r="AB696" s="77"/>
      <c r="AC696" s="77"/>
      <c r="AD696" s="77"/>
    </row>
    <row r="697" spans="1:30">
      <c r="A697" s="80"/>
      <c r="B697" s="39" t="str">
        <f t="shared" si="55"/>
        <v>↑先にセットの種類を選択して下さい。</v>
      </c>
      <c r="C697" s="39">
        <f t="shared" si="56"/>
        <v>0</v>
      </c>
      <c r="D697" s="39">
        <f t="shared" si="57"/>
        <v>0</v>
      </c>
      <c r="AB697" s="77"/>
      <c r="AC697" s="77"/>
      <c r="AD697" s="77"/>
    </row>
    <row r="698" spans="1:30">
      <c r="A698" s="80"/>
      <c r="B698" s="39" t="str">
        <f t="shared" si="55"/>
        <v>↑先にセットの種類を選択して下さい。</v>
      </c>
      <c r="C698" s="39">
        <f t="shared" si="56"/>
        <v>0</v>
      </c>
      <c r="D698" s="39">
        <f t="shared" si="57"/>
        <v>0</v>
      </c>
      <c r="AB698" s="77"/>
      <c r="AC698" s="77"/>
      <c r="AD698" s="77"/>
    </row>
    <row r="699" spans="1:30">
      <c r="A699" s="80"/>
      <c r="B699" s="39"/>
      <c r="C699" s="39"/>
      <c r="D699" s="39"/>
      <c r="AB699" s="77"/>
      <c r="AC699" s="77"/>
      <c r="AD699" s="77"/>
    </row>
    <row r="700" spans="1:30">
      <c r="A700" s="80"/>
      <c r="B700" s="39"/>
      <c r="C700" s="39"/>
      <c r="D700" s="39"/>
      <c r="AB700" s="77"/>
      <c r="AC700" s="77"/>
      <c r="AD700" s="77"/>
    </row>
    <row r="701" spans="1:30">
      <c r="A701" s="80">
        <v>19</v>
      </c>
      <c r="B701" s="39" t="str">
        <f>CHOOSE($B$119,"↑先にセットの種類を選択して下さい。",D2,G2,J2,M2,P2,S2,V2,Y2,AB2,AE2,AH2,AK2,AN2,AQ2,AT2,AW2,AZ2,BC2,BF2)</f>
        <v>↑先にセットの種類を選択して下さい。</v>
      </c>
      <c r="C701" s="39">
        <f>CHOOSE($B$119,0,F2,I2,L2,O2,R2,U2,X2,AA2,AD2,AG2,AJ2,AM2,AP2,AS2,AV2,AY2,BB2,BE2,BH2)</f>
        <v>0</v>
      </c>
      <c r="D701" s="39">
        <f>CHOOSE($B$119,0,E2,H2,K2,N2,Q2,T2,W2,Z2,AC2,AF2,AI2,AL2,AO2,AR2,AU2,AX2,BA2,BD2,BG2)</f>
        <v>0</v>
      </c>
      <c r="AB701" s="77"/>
      <c r="AC701" s="77"/>
      <c r="AD701" s="77"/>
    </row>
    <row r="702" spans="1:30">
      <c r="A702" s="80"/>
      <c r="B702" s="39" t="str">
        <f t="shared" ref="B702:B728" si="58">CHOOSE($B$119,"↑先にセットの種類を選択して下さい。",D3,G3,J3,M3,P3,S3,V3,Y3,AB3,AE3,AH3,AK3,AN3,AQ3,AT3,AW3,AZ3,BC3,BF3)</f>
        <v>↑先にセットの種類を選択して下さい。</v>
      </c>
      <c r="C702" s="39">
        <f t="shared" ref="C702:C728" si="59">CHOOSE($B$119,0,F3,I3,L3,O3,R3,U3,X3,AA3,AD3,AG3,AJ3,AM3,AP3,AS3,AV3,AY3,BB3,BE3,BH3)</f>
        <v>0</v>
      </c>
      <c r="D702" s="39">
        <f t="shared" ref="D702:D728" si="60">CHOOSE($B$119,0,E3,H3,K3,N3,Q3,T3,W3,Z3,AC3,AF3,AI3,AL3,AO3,AR3,AU3,AX3,BA3,BD3,BG3)</f>
        <v>0</v>
      </c>
      <c r="AB702" s="77"/>
      <c r="AC702" s="77"/>
      <c r="AD702" s="77"/>
    </row>
    <row r="703" spans="1:30">
      <c r="A703" s="80"/>
      <c r="B703" s="39" t="str">
        <f t="shared" si="58"/>
        <v>↑先にセットの種類を選択して下さい。</v>
      </c>
      <c r="C703" s="39">
        <f t="shared" si="59"/>
        <v>0</v>
      </c>
      <c r="D703" s="39">
        <f t="shared" si="60"/>
        <v>0</v>
      </c>
      <c r="AB703" s="77"/>
      <c r="AC703" s="77"/>
      <c r="AD703" s="77"/>
    </row>
    <row r="704" spans="1:30">
      <c r="A704" s="80"/>
      <c r="B704" s="39" t="str">
        <f t="shared" si="58"/>
        <v>↑先にセットの種類を選択して下さい。</v>
      </c>
      <c r="C704" s="39">
        <f t="shared" si="59"/>
        <v>0</v>
      </c>
      <c r="D704" s="39">
        <f t="shared" si="60"/>
        <v>0</v>
      </c>
      <c r="AB704" s="77"/>
      <c r="AC704" s="77"/>
      <c r="AD704" s="77"/>
    </row>
    <row r="705" spans="1:30">
      <c r="A705" s="80"/>
      <c r="B705" s="39" t="str">
        <f t="shared" si="58"/>
        <v>↑先にセットの種類を選択して下さい。</v>
      </c>
      <c r="C705" s="39">
        <f t="shared" si="59"/>
        <v>0</v>
      </c>
      <c r="D705" s="39">
        <f t="shared" si="60"/>
        <v>0</v>
      </c>
      <c r="AB705" s="77"/>
      <c r="AC705" s="77"/>
      <c r="AD705" s="77"/>
    </row>
    <row r="706" spans="1:30">
      <c r="A706" s="80"/>
      <c r="B706" s="39" t="str">
        <f t="shared" si="58"/>
        <v>↑先にセットの種類を選択して下さい。</v>
      </c>
      <c r="C706" s="39">
        <f t="shared" si="59"/>
        <v>0</v>
      </c>
      <c r="D706" s="39">
        <f t="shared" si="60"/>
        <v>0</v>
      </c>
      <c r="AB706" s="77"/>
      <c r="AC706" s="77"/>
      <c r="AD706" s="77"/>
    </row>
    <row r="707" spans="1:30">
      <c r="A707" s="80"/>
      <c r="B707" s="39" t="str">
        <f t="shared" si="58"/>
        <v>↑先にセットの種類を選択して下さい。</v>
      </c>
      <c r="C707" s="39">
        <f t="shared" si="59"/>
        <v>0</v>
      </c>
      <c r="D707" s="39">
        <f t="shared" si="60"/>
        <v>0</v>
      </c>
      <c r="AB707" s="77"/>
      <c r="AC707" s="77"/>
      <c r="AD707" s="77"/>
    </row>
    <row r="708" spans="1:30">
      <c r="A708" s="80"/>
      <c r="B708" s="39" t="str">
        <f t="shared" si="58"/>
        <v>↑先にセットの種類を選択して下さい。</v>
      </c>
      <c r="C708" s="39">
        <f t="shared" si="59"/>
        <v>0</v>
      </c>
      <c r="D708" s="39">
        <f t="shared" si="60"/>
        <v>0</v>
      </c>
      <c r="AB708" s="77"/>
      <c r="AC708" s="77"/>
      <c r="AD708" s="77"/>
    </row>
    <row r="709" spans="1:30">
      <c r="A709" s="80"/>
      <c r="B709" s="39" t="str">
        <f t="shared" si="58"/>
        <v>↑先にセットの種類を選択して下さい。</v>
      </c>
      <c r="C709" s="39">
        <f t="shared" si="59"/>
        <v>0</v>
      </c>
      <c r="D709" s="39">
        <f t="shared" si="60"/>
        <v>0</v>
      </c>
      <c r="AB709" s="77"/>
      <c r="AC709" s="77"/>
      <c r="AD709" s="77"/>
    </row>
    <row r="710" spans="1:30">
      <c r="A710" s="80"/>
      <c r="B710" s="39" t="str">
        <f t="shared" si="58"/>
        <v>↑先にセットの種類を選択して下さい。</v>
      </c>
      <c r="C710" s="39">
        <f t="shared" si="59"/>
        <v>0</v>
      </c>
      <c r="D710" s="39">
        <f t="shared" si="60"/>
        <v>0</v>
      </c>
      <c r="AB710" s="77"/>
      <c r="AC710" s="77"/>
      <c r="AD710" s="77"/>
    </row>
    <row r="711" spans="1:30">
      <c r="A711" s="80"/>
      <c r="B711" s="39" t="str">
        <f t="shared" si="58"/>
        <v>↑先にセットの種類を選択して下さい。</v>
      </c>
      <c r="C711" s="39">
        <f t="shared" si="59"/>
        <v>0</v>
      </c>
      <c r="D711" s="39">
        <f t="shared" si="60"/>
        <v>0</v>
      </c>
      <c r="AB711" s="77"/>
      <c r="AC711" s="77"/>
      <c r="AD711" s="77"/>
    </row>
    <row r="712" spans="1:30">
      <c r="A712" s="80"/>
      <c r="B712" s="39" t="str">
        <f t="shared" si="58"/>
        <v>↑先にセットの種類を選択して下さい。</v>
      </c>
      <c r="C712" s="39">
        <f t="shared" si="59"/>
        <v>0</v>
      </c>
      <c r="D712" s="39">
        <f t="shared" si="60"/>
        <v>0</v>
      </c>
      <c r="AB712" s="77"/>
      <c r="AC712" s="77"/>
      <c r="AD712" s="77"/>
    </row>
    <row r="713" spans="1:30">
      <c r="A713" s="80"/>
      <c r="B713" s="39" t="str">
        <f t="shared" si="58"/>
        <v>↑先にセットの種類を選択して下さい。</v>
      </c>
      <c r="C713" s="39">
        <f t="shared" si="59"/>
        <v>0</v>
      </c>
      <c r="D713" s="39">
        <f t="shared" si="60"/>
        <v>0</v>
      </c>
      <c r="AB713" s="77"/>
      <c r="AC713" s="77"/>
      <c r="AD713" s="77"/>
    </row>
    <row r="714" spans="1:30">
      <c r="A714" s="80"/>
      <c r="B714" s="39" t="str">
        <f t="shared" si="58"/>
        <v>↑先にセットの種類を選択して下さい。</v>
      </c>
      <c r="C714" s="39">
        <f t="shared" si="59"/>
        <v>0</v>
      </c>
      <c r="D714" s="39">
        <f t="shared" si="60"/>
        <v>0</v>
      </c>
      <c r="AB714" s="77"/>
      <c r="AC714" s="77"/>
      <c r="AD714" s="77"/>
    </row>
    <row r="715" spans="1:30">
      <c r="A715" s="80"/>
      <c r="B715" s="39" t="str">
        <f t="shared" si="58"/>
        <v>↑先にセットの種類を選択して下さい。</v>
      </c>
      <c r="C715" s="39">
        <f t="shared" si="59"/>
        <v>0</v>
      </c>
      <c r="D715" s="39">
        <f t="shared" si="60"/>
        <v>0</v>
      </c>
      <c r="AB715" s="77"/>
      <c r="AC715" s="77"/>
      <c r="AD715" s="77"/>
    </row>
    <row r="716" spans="1:30">
      <c r="A716" s="80"/>
      <c r="B716" s="39" t="str">
        <f t="shared" si="58"/>
        <v>↑先にセットの種類を選択して下さい。</v>
      </c>
      <c r="C716" s="39">
        <f t="shared" si="59"/>
        <v>0</v>
      </c>
      <c r="D716" s="39">
        <f t="shared" si="60"/>
        <v>0</v>
      </c>
      <c r="AB716" s="77"/>
      <c r="AC716" s="77"/>
      <c r="AD716" s="77"/>
    </row>
    <row r="717" spans="1:30">
      <c r="A717" s="80"/>
      <c r="B717" s="39" t="str">
        <f t="shared" si="58"/>
        <v>↑先にセットの種類を選択して下さい。</v>
      </c>
      <c r="C717" s="39">
        <f t="shared" si="59"/>
        <v>0</v>
      </c>
      <c r="D717" s="39">
        <f t="shared" si="60"/>
        <v>0</v>
      </c>
      <c r="AB717" s="77"/>
      <c r="AC717" s="77"/>
      <c r="AD717" s="77"/>
    </row>
    <row r="718" spans="1:30">
      <c r="A718" s="80"/>
      <c r="B718" s="39" t="str">
        <f t="shared" si="58"/>
        <v>↑先にセットの種類を選択して下さい。</v>
      </c>
      <c r="C718" s="39">
        <f t="shared" si="59"/>
        <v>0</v>
      </c>
      <c r="D718" s="39">
        <f t="shared" si="60"/>
        <v>0</v>
      </c>
      <c r="AB718" s="77"/>
      <c r="AC718" s="77"/>
      <c r="AD718" s="77"/>
    </row>
    <row r="719" spans="1:30">
      <c r="A719" s="80"/>
      <c r="B719" s="39" t="str">
        <f t="shared" si="58"/>
        <v>↑先にセットの種類を選択して下さい。</v>
      </c>
      <c r="C719" s="39">
        <f t="shared" si="59"/>
        <v>0</v>
      </c>
      <c r="D719" s="39">
        <f t="shared" si="60"/>
        <v>0</v>
      </c>
      <c r="AB719" s="77"/>
      <c r="AC719" s="77"/>
      <c r="AD719" s="77"/>
    </row>
    <row r="720" spans="1:30">
      <c r="A720" s="80"/>
      <c r="B720" s="39" t="str">
        <f t="shared" si="58"/>
        <v>↑先にセットの種類を選択して下さい。</v>
      </c>
      <c r="C720" s="39">
        <f t="shared" si="59"/>
        <v>0</v>
      </c>
      <c r="D720" s="39">
        <f t="shared" si="60"/>
        <v>0</v>
      </c>
      <c r="AB720" s="77"/>
      <c r="AC720" s="77"/>
      <c r="AD720" s="77"/>
    </row>
    <row r="721" spans="1:30">
      <c r="A721" s="80"/>
      <c r="B721" s="39" t="str">
        <f t="shared" si="58"/>
        <v>↑先にセットの種類を選択して下さい。</v>
      </c>
      <c r="C721" s="39">
        <f t="shared" si="59"/>
        <v>0</v>
      </c>
      <c r="D721" s="39">
        <f t="shared" si="60"/>
        <v>0</v>
      </c>
      <c r="AB721" s="77"/>
      <c r="AC721" s="77"/>
      <c r="AD721" s="77"/>
    </row>
    <row r="722" spans="1:30">
      <c r="A722" s="80"/>
      <c r="B722" s="39" t="str">
        <f t="shared" si="58"/>
        <v>↑先にセットの種類を選択して下さい。</v>
      </c>
      <c r="C722" s="39">
        <f t="shared" si="59"/>
        <v>0</v>
      </c>
      <c r="D722" s="39">
        <f t="shared" si="60"/>
        <v>0</v>
      </c>
      <c r="AB722" s="77"/>
      <c r="AC722" s="77"/>
      <c r="AD722" s="77"/>
    </row>
    <row r="723" spans="1:30">
      <c r="A723" s="80"/>
      <c r="B723" s="39" t="str">
        <f t="shared" si="58"/>
        <v>↑先にセットの種類を選択して下さい。</v>
      </c>
      <c r="C723" s="39">
        <f t="shared" si="59"/>
        <v>0</v>
      </c>
      <c r="D723" s="39">
        <f t="shared" si="60"/>
        <v>0</v>
      </c>
      <c r="AB723" s="77"/>
      <c r="AC723" s="77"/>
      <c r="AD723" s="77"/>
    </row>
    <row r="724" spans="1:30">
      <c r="A724" s="80"/>
      <c r="B724" s="39" t="str">
        <f t="shared" si="58"/>
        <v>↑先にセットの種類を選択して下さい。</v>
      </c>
      <c r="C724" s="39">
        <f t="shared" si="59"/>
        <v>0</v>
      </c>
      <c r="D724" s="39">
        <f t="shared" si="60"/>
        <v>0</v>
      </c>
      <c r="AB724" s="77"/>
      <c r="AC724" s="77"/>
      <c r="AD724" s="77"/>
    </row>
    <row r="725" spans="1:30">
      <c r="A725" s="80"/>
      <c r="B725" s="39" t="str">
        <f t="shared" si="58"/>
        <v>↑先にセットの種類を選択して下さい。</v>
      </c>
      <c r="C725" s="39">
        <f t="shared" si="59"/>
        <v>0</v>
      </c>
      <c r="D725" s="39">
        <f t="shared" si="60"/>
        <v>0</v>
      </c>
      <c r="AB725" s="77"/>
      <c r="AC725" s="77"/>
      <c r="AD725" s="77"/>
    </row>
    <row r="726" spans="1:30">
      <c r="A726" s="80"/>
      <c r="B726" s="39" t="str">
        <f t="shared" si="58"/>
        <v>↑先にセットの種類を選択して下さい。</v>
      </c>
      <c r="C726" s="39">
        <f t="shared" si="59"/>
        <v>0</v>
      </c>
      <c r="D726" s="39">
        <f t="shared" si="60"/>
        <v>0</v>
      </c>
      <c r="AB726" s="77"/>
      <c r="AC726" s="77"/>
      <c r="AD726" s="77"/>
    </row>
    <row r="727" spans="1:30">
      <c r="A727" s="80"/>
      <c r="B727" s="39" t="str">
        <f t="shared" si="58"/>
        <v>↑先にセットの種類を選択して下さい。</v>
      </c>
      <c r="C727" s="39">
        <f t="shared" si="59"/>
        <v>0</v>
      </c>
      <c r="D727" s="39">
        <f t="shared" si="60"/>
        <v>0</v>
      </c>
      <c r="AB727" s="77"/>
      <c r="AC727" s="77"/>
      <c r="AD727" s="77"/>
    </row>
    <row r="728" spans="1:30">
      <c r="A728" s="80"/>
      <c r="B728" s="39" t="str">
        <f t="shared" si="58"/>
        <v>↑先にセットの種類を選択して下さい。</v>
      </c>
      <c r="C728" s="39">
        <f t="shared" si="59"/>
        <v>0</v>
      </c>
      <c r="D728" s="39">
        <f t="shared" si="60"/>
        <v>0</v>
      </c>
      <c r="AB728" s="77"/>
      <c r="AC728" s="77"/>
      <c r="AD728" s="77"/>
    </row>
    <row r="729" spans="1:30">
      <c r="A729" s="80"/>
      <c r="B729" s="39"/>
      <c r="C729" s="39"/>
      <c r="D729" s="39"/>
      <c r="AB729" s="77"/>
      <c r="AC729" s="77"/>
      <c r="AD729" s="77"/>
    </row>
    <row r="730" spans="1:30">
      <c r="A730" s="80"/>
      <c r="B730" s="39"/>
      <c r="C730" s="39"/>
      <c r="D730" s="39"/>
      <c r="AB730" s="77"/>
      <c r="AC730" s="77"/>
      <c r="AD730" s="77"/>
    </row>
    <row r="731" spans="1:30">
      <c r="A731" s="80">
        <v>20</v>
      </c>
      <c r="B731" s="39" t="str">
        <f>CHOOSE($B$120,"↑先にセットの種類を選択して下さい。",D2,G2,J2,M2,P2,S2,V2,Y2,AB2,AE2,AH2,AK2,AN2,AQ2,AT2,AW2,AZ2,BC2,BF2)</f>
        <v>↑先にセットの種類を選択して下さい。</v>
      </c>
      <c r="C731" s="39">
        <f>CHOOSE($B$120,0,F2,I2,L2,O2,R2,U2,X2,AA2,AD2,AG2,AJ2,AM2,AP2,AS2,AV2,AY2,BB2,BE2,BH2)</f>
        <v>0</v>
      </c>
      <c r="D731" s="39">
        <f>CHOOSE($B$120,0,E2,H2,K2,N2,Q2,T2,W2,Z2,AC2,AF2,AI2,AL2,AO2,AR2,AU2,AX2,BA2,BD2,BG2)</f>
        <v>0</v>
      </c>
      <c r="AB731" s="77"/>
      <c r="AC731" s="77"/>
      <c r="AD731" s="77"/>
    </row>
    <row r="732" spans="1:30">
      <c r="A732" s="80"/>
      <c r="B732" s="39" t="str">
        <f t="shared" ref="B732:B758" si="61">CHOOSE($B$120,"↑先にセットの種類を選択して下さい。",D3,G3,J3,M3,P3,S3,V3,Y3,AB3,AE3,AH3,AK3,AN3,AQ3,AT3,AW3,AZ3,BC3,BF3)</f>
        <v>↑先にセットの種類を選択して下さい。</v>
      </c>
      <c r="C732" s="39">
        <f t="shared" ref="C732:C758" si="62">CHOOSE($B$120,0,F3,I3,L3,O3,R3,U3,X3,AA3,AD3,AG3,AJ3,AM3,AP3,AS3,AV3,AY3,BB3,BE3,BH3)</f>
        <v>0</v>
      </c>
      <c r="D732" s="39">
        <f t="shared" ref="D732:D758" si="63">CHOOSE($B$120,0,E3,H3,K3,N3,Q3,T3,W3,Z3,AC3,AF3,AI3,AL3,AO3,AR3,AU3,AX3,BA3,BD3,BG3)</f>
        <v>0</v>
      </c>
      <c r="AB732" s="77"/>
      <c r="AC732" s="77"/>
      <c r="AD732" s="77"/>
    </row>
    <row r="733" spans="1:30">
      <c r="A733" s="80"/>
      <c r="B733" s="39" t="str">
        <f t="shared" si="61"/>
        <v>↑先にセットの種類を選択して下さい。</v>
      </c>
      <c r="C733" s="39">
        <f t="shared" si="62"/>
        <v>0</v>
      </c>
      <c r="D733" s="39">
        <f t="shared" si="63"/>
        <v>0</v>
      </c>
      <c r="AB733" s="77"/>
      <c r="AC733" s="77"/>
      <c r="AD733" s="77"/>
    </row>
    <row r="734" spans="1:30">
      <c r="A734" s="80"/>
      <c r="B734" s="39" t="str">
        <f t="shared" si="61"/>
        <v>↑先にセットの種類を選択して下さい。</v>
      </c>
      <c r="C734" s="39">
        <f t="shared" si="62"/>
        <v>0</v>
      </c>
      <c r="D734" s="39">
        <f t="shared" si="63"/>
        <v>0</v>
      </c>
      <c r="AB734" s="77"/>
      <c r="AC734" s="77"/>
      <c r="AD734" s="77"/>
    </row>
    <row r="735" spans="1:30">
      <c r="A735" s="80"/>
      <c r="B735" s="39" t="str">
        <f t="shared" si="61"/>
        <v>↑先にセットの種類を選択して下さい。</v>
      </c>
      <c r="C735" s="39">
        <f t="shared" si="62"/>
        <v>0</v>
      </c>
      <c r="D735" s="39">
        <f t="shared" si="63"/>
        <v>0</v>
      </c>
      <c r="AB735" s="77"/>
      <c r="AC735" s="77"/>
      <c r="AD735" s="77"/>
    </row>
    <row r="736" spans="1:30">
      <c r="A736" s="80"/>
      <c r="B736" s="39" t="str">
        <f t="shared" si="61"/>
        <v>↑先にセットの種類を選択して下さい。</v>
      </c>
      <c r="C736" s="39">
        <f t="shared" si="62"/>
        <v>0</v>
      </c>
      <c r="D736" s="39">
        <f t="shared" si="63"/>
        <v>0</v>
      </c>
      <c r="AB736" s="77"/>
      <c r="AC736" s="77"/>
      <c r="AD736" s="77"/>
    </row>
    <row r="737" spans="1:30">
      <c r="A737" s="80"/>
      <c r="B737" s="39" t="str">
        <f t="shared" si="61"/>
        <v>↑先にセットの種類を選択して下さい。</v>
      </c>
      <c r="C737" s="39">
        <f t="shared" si="62"/>
        <v>0</v>
      </c>
      <c r="D737" s="39">
        <f t="shared" si="63"/>
        <v>0</v>
      </c>
      <c r="AB737" s="77"/>
      <c r="AC737" s="77"/>
      <c r="AD737" s="77"/>
    </row>
    <row r="738" spans="1:30">
      <c r="A738" s="80"/>
      <c r="B738" s="39" t="str">
        <f t="shared" si="61"/>
        <v>↑先にセットの種類を選択して下さい。</v>
      </c>
      <c r="C738" s="39">
        <f t="shared" si="62"/>
        <v>0</v>
      </c>
      <c r="D738" s="39">
        <f t="shared" si="63"/>
        <v>0</v>
      </c>
      <c r="AB738" s="77"/>
      <c r="AC738" s="77"/>
      <c r="AD738" s="77"/>
    </row>
    <row r="739" spans="1:30">
      <c r="A739" s="80"/>
      <c r="B739" s="39" t="str">
        <f t="shared" si="61"/>
        <v>↑先にセットの種類を選択して下さい。</v>
      </c>
      <c r="C739" s="39">
        <f t="shared" si="62"/>
        <v>0</v>
      </c>
      <c r="D739" s="39">
        <f t="shared" si="63"/>
        <v>0</v>
      </c>
      <c r="AB739" s="77"/>
      <c r="AC739" s="77"/>
      <c r="AD739" s="77"/>
    </row>
    <row r="740" spans="1:30">
      <c r="A740" s="80"/>
      <c r="B740" s="39" t="str">
        <f t="shared" si="61"/>
        <v>↑先にセットの種類を選択して下さい。</v>
      </c>
      <c r="C740" s="39">
        <f t="shared" si="62"/>
        <v>0</v>
      </c>
      <c r="D740" s="39">
        <f t="shared" si="63"/>
        <v>0</v>
      </c>
      <c r="AB740" s="77"/>
      <c r="AC740" s="77"/>
      <c r="AD740" s="77"/>
    </row>
    <row r="741" spans="1:30">
      <c r="A741" s="80"/>
      <c r="B741" s="39" t="str">
        <f t="shared" si="61"/>
        <v>↑先にセットの種類を選択して下さい。</v>
      </c>
      <c r="C741" s="39">
        <f t="shared" si="62"/>
        <v>0</v>
      </c>
      <c r="D741" s="39">
        <f t="shared" si="63"/>
        <v>0</v>
      </c>
      <c r="AB741" s="77"/>
      <c r="AC741" s="77"/>
      <c r="AD741" s="77"/>
    </row>
    <row r="742" spans="1:30">
      <c r="A742" s="80"/>
      <c r="B742" s="39" t="str">
        <f t="shared" si="61"/>
        <v>↑先にセットの種類を選択して下さい。</v>
      </c>
      <c r="C742" s="39">
        <f t="shared" si="62"/>
        <v>0</v>
      </c>
      <c r="D742" s="39">
        <f t="shared" si="63"/>
        <v>0</v>
      </c>
      <c r="AB742" s="77"/>
      <c r="AC742" s="77"/>
      <c r="AD742" s="77"/>
    </row>
    <row r="743" spans="1:30">
      <c r="A743" s="80"/>
      <c r="B743" s="39" t="str">
        <f t="shared" si="61"/>
        <v>↑先にセットの種類を選択して下さい。</v>
      </c>
      <c r="C743" s="39">
        <f t="shared" si="62"/>
        <v>0</v>
      </c>
      <c r="D743" s="39">
        <f t="shared" si="63"/>
        <v>0</v>
      </c>
      <c r="AB743" s="77"/>
      <c r="AC743" s="77"/>
      <c r="AD743" s="77"/>
    </row>
    <row r="744" spans="1:30">
      <c r="A744" s="80"/>
      <c r="B744" s="39" t="str">
        <f t="shared" si="61"/>
        <v>↑先にセットの種類を選択して下さい。</v>
      </c>
      <c r="C744" s="39">
        <f t="shared" si="62"/>
        <v>0</v>
      </c>
      <c r="D744" s="39">
        <f t="shared" si="63"/>
        <v>0</v>
      </c>
      <c r="AB744" s="77"/>
      <c r="AC744" s="77"/>
      <c r="AD744" s="77"/>
    </row>
    <row r="745" spans="1:30">
      <c r="A745" s="80"/>
      <c r="B745" s="39" t="str">
        <f t="shared" si="61"/>
        <v>↑先にセットの種類を選択して下さい。</v>
      </c>
      <c r="C745" s="39">
        <f t="shared" si="62"/>
        <v>0</v>
      </c>
      <c r="D745" s="39">
        <f t="shared" si="63"/>
        <v>0</v>
      </c>
      <c r="AB745" s="77"/>
      <c r="AC745" s="77"/>
      <c r="AD745" s="77"/>
    </row>
    <row r="746" spans="1:30">
      <c r="A746" s="80"/>
      <c r="B746" s="39" t="str">
        <f t="shared" si="61"/>
        <v>↑先にセットの種類を選択して下さい。</v>
      </c>
      <c r="C746" s="39">
        <f t="shared" si="62"/>
        <v>0</v>
      </c>
      <c r="D746" s="39">
        <f t="shared" si="63"/>
        <v>0</v>
      </c>
      <c r="AB746" s="77"/>
      <c r="AC746" s="77"/>
      <c r="AD746" s="77"/>
    </row>
    <row r="747" spans="1:30">
      <c r="A747" s="80"/>
      <c r="B747" s="39" t="str">
        <f t="shared" si="61"/>
        <v>↑先にセットの種類を選択して下さい。</v>
      </c>
      <c r="C747" s="39">
        <f t="shared" si="62"/>
        <v>0</v>
      </c>
      <c r="D747" s="39">
        <f t="shared" si="63"/>
        <v>0</v>
      </c>
      <c r="AB747" s="77"/>
      <c r="AC747" s="77"/>
      <c r="AD747" s="77"/>
    </row>
    <row r="748" spans="1:30">
      <c r="A748" s="80"/>
      <c r="B748" s="39" t="str">
        <f t="shared" si="61"/>
        <v>↑先にセットの種類を選択して下さい。</v>
      </c>
      <c r="C748" s="39">
        <f t="shared" si="62"/>
        <v>0</v>
      </c>
      <c r="D748" s="39">
        <f t="shared" si="63"/>
        <v>0</v>
      </c>
      <c r="AB748" s="77"/>
      <c r="AC748" s="77"/>
      <c r="AD748" s="77"/>
    </row>
    <row r="749" spans="1:30">
      <c r="A749" s="80"/>
      <c r="B749" s="39" t="str">
        <f t="shared" si="61"/>
        <v>↑先にセットの種類を選択して下さい。</v>
      </c>
      <c r="C749" s="39">
        <f t="shared" si="62"/>
        <v>0</v>
      </c>
      <c r="D749" s="39">
        <f t="shared" si="63"/>
        <v>0</v>
      </c>
      <c r="AB749" s="77"/>
      <c r="AC749" s="77"/>
      <c r="AD749" s="77"/>
    </row>
    <row r="750" spans="1:30">
      <c r="A750" s="80"/>
      <c r="B750" s="39" t="str">
        <f t="shared" si="61"/>
        <v>↑先にセットの種類を選択して下さい。</v>
      </c>
      <c r="C750" s="39">
        <f t="shared" si="62"/>
        <v>0</v>
      </c>
      <c r="D750" s="39">
        <f t="shared" si="63"/>
        <v>0</v>
      </c>
      <c r="AB750" s="77"/>
      <c r="AC750" s="77"/>
      <c r="AD750" s="77"/>
    </row>
    <row r="751" spans="1:30">
      <c r="A751" s="80"/>
      <c r="B751" s="39" t="str">
        <f t="shared" si="61"/>
        <v>↑先にセットの種類を選択して下さい。</v>
      </c>
      <c r="C751" s="39">
        <f t="shared" si="62"/>
        <v>0</v>
      </c>
      <c r="D751" s="39">
        <f t="shared" si="63"/>
        <v>0</v>
      </c>
      <c r="AB751" s="77"/>
      <c r="AC751" s="77"/>
      <c r="AD751" s="77"/>
    </row>
    <row r="752" spans="1:30">
      <c r="A752" s="80"/>
      <c r="B752" s="39" t="str">
        <f t="shared" si="61"/>
        <v>↑先にセットの種類を選択して下さい。</v>
      </c>
      <c r="C752" s="39">
        <f t="shared" si="62"/>
        <v>0</v>
      </c>
      <c r="D752" s="39">
        <f t="shared" si="63"/>
        <v>0</v>
      </c>
      <c r="AB752" s="77"/>
      <c r="AC752" s="77"/>
      <c r="AD752" s="77"/>
    </row>
    <row r="753" spans="1:30">
      <c r="A753" s="80"/>
      <c r="B753" s="39" t="str">
        <f t="shared" si="61"/>
        <v>↑先にセットの種類を選択して下さい。</v>
      </c>
      <c r="C753" s="39">
        <f t="shared" si="62"/>
        <v>0</v>
      </c>
      <c r="D753" s="39">
        <f t="shared" si="63"/>
        <v>0</v>
      </c>
      <c r="AB753" s="77"/>
      <c r="AC753" s="77"/>
      <c r="AD753" s="77"/>
    </row>
    <row r="754" spans="1:30">
      <c r="A754" s="80"/>
      <c r="B754" s="39" t="str">
        <f t="shared" si="61"/>
        <v>↑先にセットの種類を選択して下さい。</v>
      </c>
      <c r="C754" s="39">
        <f t="shared" si="62"/>
        <v>0</v>
      </c>
      <c r="D754" s="39">
        <f t="shared" si="63"/>
        <v>0</v>
      </c>
      <c r="AB754" s="77"/>
      <c r="AC754" s="77"/>
      <c r="AD754" s="77"/>
    </row>
    <row r="755" spans="1:30">
      <c r="A755" s="80"/>
      <c r="B755" s="39" t="str">
        <f t="shared" si="61"/>
        <v>↑先にセットの種類を選択して下さい。</v>
      </c>
      <c r="C755" s="39">
        <f t="shared" si="62"/>
        <v>0</v>
      </c>
      <c r="D755" s="39">
        <f t="shared" si="63"/>
        <v>0</v>
      </c>
      <c r="AB755" s="77"/>
      <c r="AC755" s="77"/>
      <c r="AD755" s="77"/>
    </row>
    <row r="756" spans="1:30">
      <c r="A756" s="80"/>
      <c r="B756" s="39" t="str">
        <f t="shared" si="61"/>
        <v>↑先にセットの種類を選択して下さい。</v>
      </c>
      <c r="C756" s="39">
        <f t="shared" si="62"/>
        <v>0</v>
      </c>
      <c r="D756" s="39">
        <f t="shared" si="63"/>
        <v>0</v>
      </c>
      <c r="AB756" s="77"/>
      <c r="AC756" s="77"/>
      <c r="AD756" s="77"/>
    </row>
    <row r="757" spans="1:30">
      <c r="A757" s="80"/>
      <c r="B757" s="39" t="str">
        <f t="shared" si="61"/>
        <v>↑先にセットの種類を選択して下さい。</v>
      </c>
      <c r="C757" s="39">
        <f t="shared" si="62"/>
        <v>0</v>
      </c>
      <c r="D757" s="39">
        <f t="shared" si="63"/>
        <v>0</v>
      </c>
      <c r="AB757" s="77"/>
      <c r="AC757" s="77"/>
      <c r="AD757" s="77"/>
    </row>
    <row r="758" spans="1:30">
      <c r="A758" s="80"/>
      <c r="B758" s="39" t="str">
        <f t="shared" si="61"/>
        <v>↑先にセットの種類を選択して下さい。</v>
      </c>
      <c r="C758" s="39">
        <f t="shared" si="62"/>
        <v>0</v>
      </c>
      <c r="D758" s="39">
        <f t="shared" si="63"/>
        <v>0</v>
      </c>
      <c r="AB758" s="77"/>
      <c r="AC758" s="77"/>
      <c r="AD758" s="77"/>
    </row>
    <row r="759" spans="1:30">
      <c r="A759" s="80"/>
      <c r="B759" s="39"/>
      <c r="C759" s="39"/>
      <c r="D759" s="39"/>
      <c r="AB759" s="77"/>
      <c r="AC759" s="77"/>
      <c r="AD759" s="77"/>
    </row>
    <row r="760" spans="1:30">
      <c r="A760" s="80"/>
      <c r="B760" s="39"/>
      <c r="C760" s="39"/>
      <c r="D760" s="39"/>
      <c r="AB760" s="77"/>
      <c r="AC760" s="77"/>
      <c r="AD760" s="77"/>
    </row>
    <row r="761" spans="1:30">
      <c r="A761" s="80">
        <v>21</v>
      </c>
      <c r="B761" s="39" t="str">
        <f>CHOOSE($B$121,"↑先にセットの種類を選択して下さい。",D2,G2,J2,M2,P2,S2,V2,Y2,AB2,AE2,AH2,AK2,AN2,AQ2,AT2,AW2,AZ2,BC2,BF2)</f>
        <v>↑先にセットの種類を選択して下さい。</v>
      </c>
      <c r="C761" s="39">
        <f>CHOOSE($B$121,0,F2,I2,L2,O2,R2,U2,X2,AA2,AD2,AG2,AJ2,AM2,AP2,AS2,AV2,AY2,BB2,BE2,BH2)</f>
        <v>0</v>
      </c>
      <c r="D761" s="39">
        <f>CHOOSE($B$121,0,E2,H2,K2,N2,Q2,T2,W2,Z2,AC2,AF2,AI2,AL2,AO2,AR2,AU2,AX2,BA2,BD2,BG2)</f>
        <v>0</v>
      </c>
      <c r="AB761" s="77"/>
      <c r="AC761" s="77"/>
      <c r="AD761" s="77"/>
    </row>
    <row r="762" spans="1:30">
      <c r="A762" s="80"/>
      <c r="B762" s="39" t="str">
        <f t="shared" ref="B762:B788" si="64">CHOOSE($B$121,"↑先にセットの種類を選択して下さい。",D3,G3,J3,M3,P3,S3,V3,Y3,AB3,AE3,AH3,AK3,AN3,AQ3,AT3,AW3,AZ3,BC3,BF3)</f>
        <v>↑先にセットの種類を選択して下さい。</v>
      </c>
      <c r="C762" s="39">
        <f t="shared" ref="C762:C788" si="65">CHOOSE($B$121,0,F3,I3,L3,O3,R3,U3,X3,AA3,AD3,AG3,AJ3,AM3,AP3,AS3,AV3,AY3,BB3,BE3,BH3)</f>
        <v>0</v>
      </c>
      <c r="D762" s="39">
        <f t="shared" ref="D762:D788" si="66">CHOOSE($B$121,0,E3,H3,K3,N3,Q3,T3,W3,Z3,AC3,AF3,AI3,AL3,AO3,AR3,AU3,AX3,BA3,BD3,BG3)</f>
        <v>0</v>
      </c>
      <c r="AB762" s="77"/>
      <c r="AC762" s="77"/>
      <c r="AD762" s="77"/>
    </row>
    <row r="763" spans="1:30">
      <c r="A763" s="80"/>
      <c r="B763" s="39" t="str">
        <f t="shared" si="64"/>
        <v>↑先にセットの種類を選択して下さい。</v>
      </c>
      <c r="C763" s="39">
        <f t="shared" si="65"/>
        <v>0</v>
      </c>
      <c r="D763" s="39">
        <f t="shared" si="66"/>
        <v>0</v>
      </c>
      <c r="AB763" s="77"/>
      <c r="AC763" s="77"/>
      <c r="AD763" s="77"/>
    </row>
    <row r="764" spans="1:30">
      <c r="A764" s="80"/>
      <c r="B764" s="39" t="str">
        <f t="shared" si="64"/>
        <v>↑先にセットの種類を選択して下さい。</v>
      </c>
      <c r="C764" s="39">
        <f t="shared" si="65"/>
        <v>0</v>
      </c>
      <c r="D764" s="39">
        <f t="shared" si="66"/>
        <v>0</v>
      </c>
      <c r="AB764" s="77"/>
      <c r="AC764" s="77"/>
      <c r="AD764" s="77"/>
    </row>
    <row r="765" spans="1:30">
      <c r="A765" s="80"/>
      <c r="B765" s="39" t="str">
        <f t="shared" si="64"/>
        <v>↑先にセットの種類を選択して下さい。</v>
      </c>
      <c r="C765" s="39">
        <f t="shared" si="65"/>
        <v>0</v>
      </c>
      <c r="D765" s="39">
        <f t="shared" si="66"/>
        <v>0</v>
      </c>
      <c r="AB765" s="77"/>
      <c r="AC765" s="77"/>
      <c r="AD765" s="77"/>
    </row>
    <row r="766" spans="1:30">
      <c r="A766" s="80"/>
      <c r="B766" s="39" t="str">
        <f t="shared" si="64"/>
        <v>↑先にセットの種類を選択して下さい。</v>
      </c>
      <c r="C766" s="39">
        <f t="shared" si="65"/>
        <v>0</v>
      </c>
      <c r="D766" s="39">
        <f t="shared" si="66"/>
        <v>0</v>
      </c>
      <c r="AB766" s="77"/>
      <c r="AC766" s="77"/>
      <c r="AD766" s="77"/>
    </row>
    <row r="767" spans="1:30">
      <c r="A767" s="80"/>
      <c r="B767" s="39" t="str">
        <f t="shared" si="64"/>
        <v>↑先にセットの種類を選択して下さい。</v>
      </c>
      <c r="C767" s="39">
        <f t="shared" si="65"/>
        <v>0</v>
      </c>
      <c r="D767" s="39">
        <f t="shared" si="66"/>
        <v>0</v>
      </c>
      <c r="AB767" s="77"/>
      <c r="AC767" s="77"/>
      <c r="AD767" s="77"/>
    </row>
    <row r="768" spans="1:30">
      <c r="A768" s="80"/>
      <c r="B768" s="39" t="str">
        <f t="shared" si="64"/>
        <v>↑先にセットの種類を選択して下さい。</v>
      </c>
      <c r="C768" s="39">
        <f t="shared" si="65"/>
        <v>0</v>
      </c>
      <c r="D768" s="39">
        <f t="shared" si="66"/>
        <v>0</v>
      </c>
      <c r="AB768" s="77"/>
      <c r="AC768" s="77"/>
      <c r="AD768" s="77"/>
    </row>
    <row r="769" spans="1:30">
      <c r="A769" s="80"/>
      <c r="B769" s="39" t="str">
        <f t="shared" si="64"/>
        <v>↑先にセットの種類を選択して下さい。</v>
      </c>
      <c r="C769" s="39">
        <f t="shared" si="65"/>
        <v>0</v>
      </c>
      <c r="D769" s="39">
        <f t="shared" si="66"/>
        <v>0</v>
      </c>
      <c r="AB769" s="77"/>
      <c r="AC769" s="77"/>
      <c r="AD769" s="77"/>
    </row>
    <row r="770" spans="1:30">
      <c r="A770" s="80"/>
      <c r="B770" s="39" t="str">
        <f t="shared" si="64"/>
        <v>↑先にセットの種類を選択して下さい。</v>
      </c>
      <c r="C770" s="39">
        <f t="shared" si="65"/>
        <v>0</v>
      </c>
      <c r="D770" s="39">
        <f t="shared" si="66"/>
        <v>0</v>
      </c>
      <c r="AB770" s="77"/>
      <c r="AC770" s="77"/>
      <c r="AD770" s="77"/>
    </row>
    <row r="771" spans="1:30">
      <c r="A771" s="80"/>
      <c r="B771" s="39" t="str">
        <f t="shared" si="64"/>
        <v>↑先にセットの種類を選択して下さい。</v>
      </c>
      <c r="C771" s="39">
        <f t="shared" si="65"/>
        <v>0</v>
      </c>
      <c r="D771" s="39">
        <f t="shared" si="66"/>
        <v>0</v>
      </c>
      <c r="AB771" s="77"/>
      <c r="AC771" s="77"/>
      <c r="AD771" s="77"/>
    </row>
    <row r="772" spans="1:30">
      <c r="A772" s="80"/>
      <c r="B772" s="39" t="str">
        <f t="shared" si="64"/>
        <v>↑先にセットの種類を選択して下さい。</v>
      </c>
      <c r="C772" s="39">
        <f t="shared" si="65"/>
        <v>0</v>
      </c>
      <c r="D772" s="39">
        <f t="shared" si="66"/>
        <v>0</v>
      </c>
      <c r="AB772" s="77"/>
      <c r="AC772" s="77"/>
      <c r="AD772" s="77"/>
    </row>
    <row r="773" spans="1:30">
      <c r="A773" s="80"/>
      <c r="B773" s="39" t="str">
        <f t="shared" si="64"/>
        <v>↑先にセットの種類を選択して下さい。</v>
      </c>
      <c r="C773" s="39">
        <f t="shared" si="65"/>
        <v>0</v>
      </c>
      <c r="D773" s="39">
        <f t="shared" si="66"/>
        <v>0</v>
      </c>
      <c r="AB773" s="77"/>
      <c r="AC773" s="77"/>
      <c r="AD773" s="77"/>
    </row>
    <row r="774" spans="1:30">
      <c r="A774" s="80"/>
      <c r="B774" s="39" t="str">
        <f t="shared" si="64"/>
        <v>↑先にセットの種類を選択して下さい。</v>
      </c>
      <c r="C774" s="39">
        <f t="shared" si="65"/>
        <v>0</v>
      </c>
      <c r="D774" s="39">
        <f t="shared" si="66"/>
        <v>0</v>
      </c>
      <c r="AB774" s="77"/>
      <c r="AC774" s="77"/>
      <c r="AD774" s="77"/>
    </row>
    <row r="775" spans="1:30">
      <c r="A775" s="80"/>
      <c r="B775" s="39" t="str">
        <f t="shared" si="64"/>
        <v>↑先にセットの種類を選択して下さい。</v>
      </c>
      <c r="C775" s="39">
        <f t="shared" si="65"/>
        <v>0</v>
      </c>
      <c r="D775" s="39">
        <f t="shared" si="66"/>
        <v>0</v>
      </c>
      <c r="AB775" s="77"/>
      <c r="AC775" s="77"/>
      <c r="AD775" s="77"/>
    </row>
    <row r="776" spans="1:30">
      <c r="A776" s="80"/>
      <c r="B776" s="39" t="str">
        <f t="shared" si="64"/>
        <v>↑先にセットの種類を選択して下さい。</v>
      </c>
      <c r="C776" s="39">
        <f t="shared" si="65"/>
        <v>0</v>
      </c>
      <c r="D776" s="39">
        <f t="shared" si="66"/>
        <v>0</v>
      </c>
      <c r="AB776" s="77"/>
      <c r="AC776" s="77"/>
      <c r="AD776" s="77"/>
    </row>
    <row r="777" spans="1:30">
      <c r="A777" s="80"/>
      <c r="B777" s="39" t="str">
        <f t="shared" si="64"/>
        <v>↑先にセットの種類を選択して下さい。</v>
      </c>
      <c r="C777" s="39">
        <f t="shared" si="65"/>
        <v>0</v>
      </c>
      <c r="D777" s="39">
        <f t="shared" si="66"/>
        <v>0</v>
      </c>
      <c r="AB777" s="77"/>
      <c r="AC777" s="77"/>
      <c r="AD777" s="77"/>
    </row>
    <row r="778" spans="1:30">
      <c r="A778" s="80"/>
      <c r="B778" s="39" t="str">
        <f t="shared" si="64"/>
        <v>↑先にセットの種類を選択して下さい。</v>
      </c>
      <c r="C778" s="39">
        <f t="shared" si="65"/>
        <v>0</v>
      </c>
      <c r="D778" s="39">
        <f t="shared" si="66"/>
        <v>0</v>
      </c>
      <c r="AB778" s="77"/>
      <c r="AC778" s="77"/>
      <c r="AD778" s="77"/>
    </row>
    <row r="779" spans="1:30">
      <c r="A779" s="80"/>
      <c r="B779" s="39" t="str">
        <f t="shared" si="64"/>
        <v>↑先にセットの種類を選択して下さい。</v>
      </c>
      <c r="C779" s="39">
        <f t="shared" si="65"/>
        <v>0</v>
      </c>
      <c r="D779" s="39">
        <f t="shared" si="66"/>
        <v>0</v>
      </c>
      <c r="AB779" s="77"/>
      <c r="AC779" s="77"/>
      <c r="AD779" s="77"/>
    </row>
    <row r="780" spans="1:30">
      <c r="A780" s="80"/>
      <c r="B780" s="39" t="str">
        <f t="shared" si="64"/>
        <v>↑先にセットの種類を選択して下さい。</v>
      </c>
      <c r="C780" s="39">
        <f t="shared" si="65"/>
        <v>0</v>
      </c>
      <c r="D780" s="39">
        <f t="shared" si="66"/>
        <v>0</v>
      </c>
      <c r="AB780" s="77"/>
      <c r="AC780" s="77"/>
      <c r="AD780" s="77"/>
    </row>
    <row r="781" spans="1:30">
      <c r="A781" s="80"/>
      <c r="B781" s="39" t="str">
        <f t="shared" si="64"/>
        <v>↑先にセットの種類を選択して下さい。</v>
      </c>
      <c r="C781" s="39">
        <f t="shared" si="65"/>
        <v>0</v>
      </c>
      <c r="D781" s="39">
        <f t="shared" si="66"/>
        <v>0</v>
      </c>
      <c r="AB781" s="77"/>
      <c r="AC781" s="77"/>
      <c r="AD781" s="77"/>
    </row>
    <row r="782" spans="1:30">
      <c r="A782" s="80"/>
      <c r="B782" s="39" t="str">
        <f t="shared" si="64"/>
        <v>↑先にセットの種類を選択して下さい。</v>
      </c>
      <c r="C782" s="39">
        <f t="shared" si="65"/>
        <v>0</v>
      </c>
      <c r="D782" s="39">
        <f t="shared" si="66"/>
        <v>0</v>
      </c>
      <c r="AB782" s="77"/>
      <c r="AC782" s="77"/>
      <c r="AD782" s="77"/>
    </row>
    <row r="783" spans="1:30">
      <c r="A783" s="80"/>
      <c r="B783" s="39" t="str">
        <f t="shared" si="64"/>
        <v>↑先にセットの種類を選択して下さい。</v>
      </c>
      <c r="C783" s="39">
        <f t="shared" si="65"/>
        <v>0</v>
      </c>
      <c r="D783" s="39">
        <f t="shared" si="66"/>
        <v>0</v>
      </c>
      <c r="AB783" s="77"/>
      <c r="AC783" s="77"/>
      <c r="AD783" s="77"/>
    </row>
    <row r="784" spans="1:30">
      <c r="A784" s="80"/>
      <c r="B784" s="39" t="str">
        <f t="shared" si="64"/>
        <v>↑先にセットの種類を選択して下さい。</v>
      </c>
      <c r="C784" s="39">
        <f t="shared" si="65"/>
        <v>0</v>
      </c>
      <c r="D784" s="39">
        <f t="shared" si="66"/>
        <v>0</v>
      </c>
      <c r="AB784" s="77"/>
      <c r="AC784" s="77"/>
      <c r="AD784" s="77"/>
    </row>
    <row r="785" spans="1:30">
      <c r="A785" s="80"/>
      <c r="B785" s="39" t="str">
        <f t="shared" si="64"/>
        <v>↑先にセットの種類を選択して下さい。</v>
      </c>
      <c r="C785" s="39">
        <f t="shared" si="65"/>
        <v>0</v>
      </c>
      <c r="D785" s="39">
        <f t="shared" si="66"/>
        <v>0</v>
      </c>
      <c r="AB785" s="77"/>
      <c r="AC785" s="77"/>
      <c r="AD785" s="77"/>
    </row>
    <row r="786" spans="1:30">
      <c r="A786" s="80"/>
      <c r="B786" s="39" t="str">
        <f t="shared" si="64"/>
        <v>↑先にセットの種類を選択して下さい。</v>
      </c>
      <c r="C786" s="39">
        <f t="shared" si="65"/>
        <v>0</v>
      </c>
      <c r="D786" s="39">
        <f t="shared" si="66"/>
        <v>0</v>
      </c>
      <c r="AB786" s="77"/>
      <c r="AC786" s="77"/>
      <c r="AD786" s="77"/>
    </row>
    <row r="787" spans="1:30">
      <c r="A787" s="80"/>
      <c r="B787" s="39" t="str">
        <f t="shared" si="64"/>
        <v>↑先にセットの種類を選択して下さい。</v>
      </c>
      <c r="C787" s="39">
        <f t="shared" si="65"/>
        <v>0</v>
      </c>
      <c r="D787" s="39">
        <f t="shared" si="66"/>
        <v>0</v>
      </c>
      <c r="AB787" s="77"/>
      <c r="AC787" s="77"/>
      <c r="AD787" s="77"/>
    </row>
    <row r="788" spans="1:30">
      <c r="A788" s="80"/>
      <c r="B788" s="39" t="str">
        <f t="shared" si="64"/>
        <v>↑先にセットの種類を選択して下さい。</v>
      </c>
      <c r="C788" s="39">
        <f t="shared" si="65"/>
        <v>0</v>
      </c>
      <c r="D788" s="39">
        <f t="shared" si="66"/>
        <v>0</v>
      </c>
      <c r="AB788" s="77"/>
      <c r="AC788" s="77"/>
      <c r="AD788" s="77"/>
    </row>
    <row r="789" spans="1:30">
      <c r="A789" s="80"/>
      <c r="B789" s="39"/>
      <c r="C789" s="39"/>
      <c r="D789" s="39"/>
      <c r="AB789" s="77"/>
      <c r="AC789" s="77"/>
      <c r="AD789" s="77"/>
    </row>
    <row r="790" spans="1:30">
      <c r="A790" s="80"/>
      <c r="B790" s="39"/>
      <c r="C790" s="39"/>
      <c r="D790" s="39"/>
      <c r="AB790" s="77"/>
      <c r="AC790" s="77"/>
      <c r="AD790" s="77"/>
    </row>
    <row r="791" spans="1:30">
      <c r="A791" s="80">
        <v>22</v>
      </c>
      <c r="B791" s="39" t="str">
        <f>CHOOSE($B$122,"↑先にセットの種類を選択して下さい。",D2,G2,J2,M2,P2,S2,V2,Y2,AB2,AE2,AH2,AK2,AN2,AQ2,AT2,AW2,AZ2,BC2,BF2)</f>
        <v>↑先にセットの種類を選択して下さい。</v>
      </c>
      <c r="C791" s="39">
        <f>CHOOSE($B$122,0,F2,I2,L2,O2,R2,U2,X2,AA2,AD2,AG2,AJ2,AM2,AP2,AS2,AV2,AY2,BB2,BE2,BH2)</f>
        <v>0</v>
      </c>
      <c r="D791" s="39">
        <f>CHOOSE($B$122,0,E2,H2,K2,N2,Q2,T2,W2,Z2,AC2,AF2,AI2,AL2,AO2,AR2,AU2,AX2,BA2,BD2,BG2)</f>
        <v>0</v>
      </c>
      <c r="AB791" s="77"/>
      <c r="AC791" s="77"/>
      <c r="AD791" s="77"/>
    </row>
    <row r="792" spans="1:30">
      <c r="A792" s="80"/>
      <c r="B792" s="39" t="str">
        <f t="shared" ref="B792:B818" si="67">CHOOSE($B$122,"↑先にセットの種類を選択して下さい。",D3,G3,J3,M3,P3,S3,V3,Y3,AB3,AE3,AH3,AK3,AN3,AQ3,AT3,AW3,AZ3,BC3,BF3)</f>
        <v>↑先にセットの種類を選択して下さい。</v>
      </c>
      <c r="C792" s="39">
        <f t="shared" ref="C792:C818" si="68">CHOOSE($B$122,0,F3,I3,L3,O3,R3,U3,X3,AA3,AD3,AG3,AJ3,AM3,AP3,AS3,AV3,AY3,BB3,BE3,BH3)</f>
        <v>0</v>
      </c>
      <c r="D792" s="39">
        <f t="shared" ref="D792:D818" si="69">CHOOSE($B$122,0,E3,H3,K3,N3,Q3,T3,W3,Z3,AC3,AF3,AI3,AL3,AO3,AR3,AU3,AX3,BA3,BD3,BG3)</f>
        <v>0</v>
      </c>
      <c r="AB792" s="77"/>
      <c r="AC792" s="77"/>
      <c r="AD792" s="77"/>
    </row>
    <row r="793" spans="1:30">
      <c r="A793" s="80"/>
      <c r="B793" s="39" t="str">
        <f t="shared" si="67"/>
        <v>↑先にセットの種類を選択して下さい。</v>
      </c>
      <c r="C793" s="39">
        <f t="shared" si="68"/>
        <v>0</v>
      </c>
      <c r="D793" s="39">
        <f t="shared" si="69"/>
        <v>0</v>
      </c>
      <c r="AB793" s="77"/>
      <c r="AC793" s="77"/>
      <c r="AD793" s="77"/>
    </row>
    <row r="794" spans="1:30">
      <c r="A794" s="80"/>
      <c r="B794" s="39" t="str">
        <f t="shared" si="67"/>
        <v>↑先にセットの種類を選択して下さい。</v>
      </c>
      <c r="C794" s="39">
        <f t="shared" si="68"/>
        <v>0</v>
      </c>
      <c r="D794" s="39">
        <f t="shared" si="69"/>
        <v>0</v>
      </c>
      <c r="AB794" s="77"/>
      <c r="AC794" s="77"/>
      <c r="AD794" s="77"/>
    </row>
    <row r="795" spans="1:30">
      <c r="A795" s="80"/>
      <c r="B795" s="39" t="str">
        <f t="shared" si="67"/>
        <v>↑先にセットの種類を選択して下さい。</v>
      </c>
      <c r="C795" s="39">
        <f t="shared" si="68"/>
        <v>0</v>
      </c>
      <c r="D795" s="39">
        <f t="shared" si="69"/>
        <v>0</v>
      </c>
      <c r="AB795" s="77"/>
      <c r="AC795" s="77"/>
      <c r="AD795" s="77"/>
    </row>
    <row r="796" spans="1:30">
      <c r="A796" s="80"/>
      <c r="B796" s="39" t="str">
        <f t="shared" si="67"/>
        <v>↑先にセットの種類を選択して下さい。</v>
      </c>
      <c r="C796" s="39">
        <f t="shared" si="68"/>
        <v>0</v>
      </c>
      <c r="D796" s="39">
        <f t="shared" si="69"/>
        <v>0</v>
      </c>
      <c r="AB796" s="77"/>
      <c r="AC796" s="77"/>
      <c r="AD796" s="77"/>
    </row>
    <row r="797" spans="1:30">
      <c r="A797" s="80"/>
      <c r="B797" s="39" t="str">
        <f t="shared" si="67"/>
        <v>↑先にセットの種類を選択して下さい。</v>
      </c>
      <c r="C797" s="39">
        <f t="shared" si="68"/>
        <v>0</v>
      </c>
      <c r="D797" s="39">
        <f t="shared" si="69"/>
        <v>0</v>
      </c>
      <c r="AB797" s="77"/>
      <c r="AC797" s="77"/>
      <c r="AD797" s="77"/>
    </row>
    <row r="798" spans="1:30">
      <c r="A798" s="80"/>
      <c r="B798" s="39" t="str">
        <f t="shared" si="67"/>
        <v>↑先にセットの種類を選択して下さい。</v>
      </c>
      <c r="C798" s="39">
        <f t="shared" si="68"/>
        <v>0</v>
      </c>
      <c r="D798" s="39">
        <f t="shared" si="69"/>
        <v>0</v>
      </c>
      <c r="AB798" s="77"/>
      <c r="AC798" s="77"/>
      <c r="AD798" s="77"/>
    </row>
    <row r="799" spans="1:30">
      <c r="A799" s="80"/>
      <c r="B799" s="39" t="str">
        <f t="shared" si="67"/>
        <v>↑先にセットの種類を選択して下さい。</v>
      </c>
      <c r="C799" s="39">
        <f t="shared" si="68"/>
        <v>0</v>
      </c>
      <c r="D799" s="39">
        <f t="shared" si="69"/>
        <v>0</v>
      </c>
      <c r="AB799" s="77"/>
      <c r="AC799" s="77"/>
      <c r="AD799" s="77"/>
    </row>
    <row r="800" spans="1:30">
      <c r="A800" s="80"/>
      <c r="B800" s="39" t="str">
        <f t="shared" si="67"/>
        <v>↑先にセットの種類を選択して下さい。</v>
      </c>
      <c r="C800" s="39">
        <f t="shared" si="68"/>
        <v>0</v>
      </c>
      <c r="D800" s="39">
        <f t="shared" si="69"/>
        <v>0</v>
      </c>
      <c r="AB800" s="77"/>
      <c r="AC800" s="77"/>
      <c r="AD800" s="77"/>
    </row>
    <row r="801" spans="1:30">
      <c r="A801" s="80"/>
      <c r="B801" s="39" t="str">
        <f t="shared" si="67"/>
        <v>↑先にセットの種類を選択して下さい。</v>
      </c>
      <c r="C801" s="39">
        <f t="shared" si="68"/>
        <v>0</v>
      </c>
      <c r="D801" s="39">
        <f t="shared" si="69"/>
        <v>0</v>
      </c>
      <c r="AB801" s="77"/>
      <c r="AC801" s="77"/>
      <c r="AD801" s="77"/>
    </row>
    <row r="802" spans="1:30">
      <c r="A802" s="80"/>
      <c r="B802" s="39" t="str">
        <f t="shared" si="67"/>
        <v>↑先にセットの種類を選択して下さい。</v>
      </c>
      <c r="C802" s="39">
        <f t="shared" si="68"/>
        <v>0</v>
      </c>
      <c r="D802" s="39">
        <f t="shared" si="69"/>
        <v>0</v>
      </c>
      <c r="AB802" s="77"/>
      <c r="AC802" s="77"/>
      <c r="AD802" s="77"/>
    </row>
    <row r="803" spans="1:30">
      <c r="A803" s="80"/>
      <c r="B803" s="39" t="str">
        <f t="shared" si="67"/>
        <v>↑先にセットの種類を選択して下さい。</v>
      </c>
      <c r="C803" s="39">
        <f t="shared" si="68"/>
        <v>0</v>
      </c>
      <c r="D803" s="39">
        <f t="shared" si="69"/>
        <v>0</v>
      </c>
      <c r="AB803" s="77"/>
      <c r="AC803" s="77"/>
      <c r="AD803" s="77"/>
    </row>
    <row r="804" spans="1:30">
      <c r="A804" s="80"/>
      <c r="B804" s="39" t="str">
        <f t="shared" si="67"/>
        <v>↑先にセットの種類を選択して下さい。</v>
      </c>
      <c r="C804" s="39">
        <f t="shared" si="68"/>
        <v>0</v>
      </c>
      <c r="D804" s="39">
        <f t="shared" si="69"/>
        <v>0</v>
      </c>
      <c r="AB804" s="77"/>
      <c r="AC804" s="77"/>
      <c r="AD804" s="77"/>
    </row>
    <row r="805" spans="1:30">
      <c r="A805" s="80"/>
      <c r="B805" s="39" t="str">
        <f t="shared" si="67"/>
        <v>↑先にセットの種類を選択して下さい。</v>
      </c>
      <c r="C805" s="39">
        <f t="shared" si="68"/>
        <v>0</v>
      </c>
      <c r="D805" s="39">
        <f t="shared" si="69"/>
        <v>0</v>
      </c>
      <c r="AB805" s="77"/>
      <c r="AC805" s="77"/>
      <c r="AD805" s="77"/>
    </row>
    <row r="806" spans="1:30">
      <c r="A806" s="80"/>
      <c r="B806" s="39" t="str">
        <f t="shared" si="67"/>
        <v>↑先にセットの種類を選択して下さい。</v>
      </c>
      <c r="C806" s="39">
        <f t="shared" si="68"/>
        <v>0</v>
      </c>
      <c r="D806" s="39">
        <f t="shared" si="69"/>
        <v>0</v>
      </c>
      <c r="AB806" s="77"/>
      <c r="AC806" s="77"/>
      <c r="AD806" s="77"/>
    </row>
    <row r="807" spans="1:30">
      <c r="A807" s="80"/>
      <c r="B807" s="39" t="str">
        <f t="shared" si="67"/>
        <v>↑先にセットの種類を選択して下さい。</v>
      </c>
      <c r="C807" s="39">
        <f t="shared" si="68"/>
        <v>0</v>
      </c>
      <c r="D807" s="39">
        <f t="shared" si="69"/>
        <v>0</v>
      </c>
      <c r="AB807" s="77"/>
      <c r="AC807" s="77"/>
      <c r="AD807" s="77"/>
    </row>
    <row r="808" spans="1:30">
      <c r="A808" s="80"/>
      <c r="B808" s="39" t="str">
        <f t="shared" si="67"/>
        <v>↑先にセットの種類を選択して下さい。</v>
      </c>
      <c r="C808" s="39">
        <f t="shared" si="68"/>
        <v>0</v>
      </c>
      <c r="D808" s="39">
        <f t="shared" si="69"/>
        <v>0</v>
      </c>
      <c r="AB808" s="77"/>
      <c r="AC808" s="77"/>
      <c r="AD808" s="77"/>
    </row>
    <row r="809" spans="1:30">
      <c r="A809" s="80"/>
      <c r="B809" s="39" t="str">
        <f t="shared" si="67"/>
        <v>↑先にセットの種類を選択して下さい。</v>
      </c>
      <c r="C809" s="39">
        <f t="shared" si="68"/>
        <v>0</v>
      </c>
      <c r="D809" s="39">
        <f t="shared" si="69"/>
        <v>0</v>
      </c>
      <c r="AB809" s="77"/>
      <c r="AC809" s="77"/>
      <c r="AD809" s="77"/>
    </row>
    <row r="810" spans="1:30">
      <c r="A810" s="80"/>
      <c r="B810" s="39" t="str">
        <f t="shared" si="67"/>
        <v>↑先にセットの種類を選択して下さい。</v>
      </c>
      <c r="C810" s="39">
        <f t="shared" si="68"/>
        <v>0</v>
      </c>
      <c r="D810" s="39">
        <f t="shared" si="69"/>
        <v>0</v>
      </c>
      <c r="AB810" s="77"/>
      <c r="AC810" s="77"/>
      <c r="AD810" s="77"/>
    </row>
    <row r="811" spans="1:30">
      <c r="A811" s="80"/>
      <c r="B811" s="39" t="str">
        <f t="shared" si="67"/>
        <v>↑先にセットの種類を選択して下さい。</v>
      </c>
      <c r="C811" s="39">
        <f t="shared" si="68"/>
        <v>0</v>
      </c>
      <c r="D811" s="39">
        <f t="shared" si="69"/>
        <v>0</v>
      </c>
      <c r="AB811" s="77"/>
      <c r="AC811" s="77"/>
      <c r="AD811" s="77"/>
    </row>
    <row r="812" spans="1:30">
      <c r="A812" s="80"/>
      <c r="B812" s="39" t="str">
        <f t="shared" si="67"/>
        <v>↑先にセットの種類を選択して下さい。</v>
      </c>
      <c r="C812" s="39">
        <f t="shared" si="68"/>
        <v>0</v>
      </c>
      <c r="D812" s="39">
        <f t="shared" si="69"/>
        <v>0</v>
      </c>
      <c r="AB812" s="77"/>
      <c r="AC812" s="77"/>
      <c r="AD812" s="77"/>
    </row>
    <row r="813" spans="1:30">
      <c r="A813" s="80"/>
      <c r="B813" s="39" t="str">
        <f t="shared" si="67"/>
        <v>↑先にセットの種類を選択して下さい。</v>
      </c>
      <c r="C813" s="39">
        <f t="shared" si="68"/>
        <v>0</v>
      </c>
      <c r="D813" s="39">
        <f t="shared" si="69"/>
        <v>0</v>
      </c>
      <c r="AB813" s="77"/>
      <c r="AC813" s="77"/>
      <c r="AD813" s="77"/>
    </row>
    <row r="814" spans="1:30">
      <c r="A814" s="80"/>
      <c r="B814" s="39" t="str">
        <f t="shared" si="67"/>
        <v>↑先にセットの種類を選択して下さい。</v>
      </c>
      <c r="C814" s="39">
        <f t="shared" si="68"/>
        <v>0</v>
      </c>
      <c r="D814" s="39">
        <f t="shared" si="69"/>
        <v>0</v>
      </c>
      <c r="AB814" s="77"/>
      <c r="AC814" s="77"/>
      <c r="AD814" s="77"/>
    </row>
    <row r="815" spans="1:30">
      <c r="A815" s="80"/>
      <c r="B815" s="39" t="str">
        <f t="shared" si="67"/>
        <v>↑先にセットの種類を選択して下さい。</v>
      </c>
      <c r="C815" s="39">
        <f t="shared" si="68"/>
        <v>0</v>
      </c>
      <c r="D815" s="39">
        <f t="shared" si="69"/>
        <v>0</v>
      </c>
      <c r="AB815" s="77"/>
      <c r="AC815" s="77"/>
      <c r="AD815" s="77"/>
    </row>
    <row r="816" spans="1:30">
      <c r="A816" s="80"/>
      <c r="B816" s="39" t="str">
        <f t="shared" si="67"/>
        <v>↑先にセットの種類を選択して下さい。</v>
      </c>
      <c r="C816" s="39">
        <f t="shared" si="68"/>
        <v>0</v>
      </c>
      <c r="D816" s="39">
        <f t="shared" si="69"/>
        <v>0</v>
      </c>
      <c r="AB816" s="77"/>
      <c r="AC816" s="77"/>
      <c r="AD816" s="77"/>
    </row>
    <row r="817" spans="1:30">
      <c r="A817" s="80"/>
      <c r="B817" s="39" t="str">
        <f t="shared" si="67"/>
        <v>↑先にセットの種類を選択して下さい。</v>
      </c>
      <c r="C817" s="39">
        <f t="shared" si="68"/>
        <v>0</v>
      </c>
      <c r="D817" s="39">
        <f t="shared" si="69"/>
        <v>0</v>
      </c>
      <c r="AB817" s="77"/>
      <c r="AC817" s="77"/>
      <c r="AD817" s="77"/>
    </row>
    <row r="818" spans="1:30">
      <c r="A818" s="80"/>
      <c r="B818" s="39" t="str">
        <f t="shared" si="67"/>
        <v>↑先にセットの種類を選択して下さい。</v>
      </c>
      <c r="C818" s="39">
        <f t="shared" si="68"/>
        <v>0</v>
      </c>
      <c r="D818" s="39">
        <f t="shared" si="69"/>
        <v>0</v>
      </c>
      <c r="AB818" s="77"/>
      <c r="AC818" s="77"/>
      <c r="AD818" s="77"/>
    </row>
    <row r="819" spans="1:30">
      <c r="A819" s="80"/>
      <c r="B819" s="39"/>
      <c r="C819" s="39"/>
      <c r="D819" s="39"/>
      <c r="AB819" s="77"/>
      <c r="AC819" s="77"/>
      <c r="AD819" s="77"/>
    </row>
    <row r="820" spans="1:30">
      <c r="A820" s="80"/>
      <c r="B820" s="39"/>
      <c r="C820" s="39"/>
      <c r="D820" s="39"/>
      <c r="AB820" s="77"/>
      <c r="AC820" s="77"/>
      <c r="AD820" s="77"/>
    </row>
    <row r="821" spans="1:30">
      <c r="A821" s="80">
        <v>23</v>
      </c>
      <c r="B821" s="39" t="str">
        <f>CHOOSE($B$123,"↑先にセットの種類を選択して下さい。",D2,G2,J2,M2,P2,S2,V2,Y2,AB2,AE2,AH2,AK2,AN2,AQ2,AT2,AW2,AZ2,BC2,BF2)</f>
        <v>↑先にセットの種類を選択して下さい。</v>
      </c>
      <c r="C821" s="39">
        <f>CHOOSE($B$123,0,F2,I2,L2,O2,R2,U2,X2,AA2,AD2,AG2,AJ2,AM2,AP2,AS2,AV2,AY2,BB2,BE2,BH2)</f>
        <v>0</v>
      </c>
      <c r="D821" s="39">
        <f>CHOOSE($B$123,0,E2,H2,K2,N2,Q2,T2,W2,Z2,AC2,AF2,AI2,AL2,AO2,AR2,AU2,AX2,BA2,BD2,BG2)</f>
        <v>0</v>
      </c>
      <c r="AB821" s="77"/>
      <c r="AC821" s="77"/>
      <c r="AD821" s="77"/>
    </row>
    <row r="822" spans="1:30">
      <c r="A822" s="80"/>
      <c r="B822" s="39" t="str">
        <f t="shared" ref="B822:B848" si="70">CHOOSE($B$123,"↑先にセットの種類を選択して下さい。",D3,G3,J3,M3,P3,S3,V3,Y3,AB3,AE3,AH3,AK3,AN3,AQ3,AT3,AW3,AZ3,BC3,BF3)</f>
        <v>↑先にセットの種類を選択して下さい。</v>
      </c>
      <c r="C822" s="39">
        <f t="shared" ref="C822:C848" si="71">CHOOSE($B$123,0,F3,I3,L3,O3,R3,U3,X3,AA3,AD3,AG3,AJ3,AM3,AP3,AS3,AV3,AY3,BB3,BE3,BH3)</f>
        <v>0</v>
      </c>
      <c r="D822" s="39">
        <f t="shared" ref="D822:D848" si="72">CHOOSE($B$123,0,E3,H3,K3,N3,Q3,T3,W3,Z3,AC3,AF3,AI3,AL3,AO3,AR3,AU3,AX3,BA3,BD3,BG3)</f>
        <v>0</v>
      </c>
      <c r="AB822" s="77"/>
      <c r="AC822" s="77"/>
      <c r="AD822" s="77"/>
    </row>
    <row r="823" spans="1:30">
      <c r="A823" s="80"/>
      <c r="B823" s="39" t="str">
        <f t="shared" si="70"/>
        <v>↑先にセットの種類を選択して下さい。</v>
      </c>
      <c r="C823" s="39">
        <f t="shared" si="71"/>
        <v>0</v>
      </c>
      <c r="D823" s="39">
        <f t="shared" si="72"/>
        <v>0</v>
      </c>
      <c r="AB823" s="77"/>
      <c r="AC823" s="77"/>
      <c r="AD823" s="77"/>
    </row>
    <row r="824" spans="1:30">
      <c r="A824" s="80"/>
      <c r="B824" s="39" t="str">
        <f t="shared" si="70"/>
        <v>↑先にセットの種類を選択して下さい。</v>
      </c>
      <c r="C824" s="39">
        <f t="shared" si="71"/>
        <v>0</v>
      </c>
      <c r="D824" s="39">
        <f t="shared" si="72"/>
        <v>0</v>
      </c>
      <c r="AB824" s="77"/>
      <c r="AC824" s="77"/>
      <c r="AD824" s="77"/>
    </row>
    <row r="825" spans="1:30">
      <c r="A825" s="80"/>
      <c r="B825" s="39" t="str">
        <f t="shared" si="70"/>
        <v>↑先にセットの種類を選択して下さい。</v>
      </c>
      <c r="C825" s="39">
        <f t="shared" si="71"/>
        <v>0</v>
      </c>
      <c r="D825" s="39">
        <f t="shared" si="72"/>
        <v>0</v>
      </c>
      <c r="AB825" s="77"/>
      <c r="AC825" s="77"/>
      <c r="AD825" s="77"/>
    </row>
    <row r="826" spans="1:30">
      <c r="A826" s="80"/>
      <c r="B826" s="39" t="str">
        <f t="shared" si="70"/>
        <v>↑先にセットの種類を選択して下さい。</v>
      </c>
      <c r="C826" s="39">
        <f t="shared" si="71"/>
        <v>0</v>
      </c>
      <c r="D826" s="39">
        <f t="shared" si="72"/>
        <v>0</v>
      </c>
      <c r="AB826" s="77"/>
      <c r="AC826" s="77"/>
      <c r="AD826" s="77"/>
    </row>
    <row r="827" spans="1:30">
      <c r="A827" s="80"/>
      <c r="B827" s="39" t="str">
        <f t="shared" si="70"/>
        <v>↑先にセットの種類を選択して下さい。</v>
      </c>
      <c r="C827" s="39">
        <f t="shared" si="71"/>
        <v>0</v>
      </c>
      <c r="D827" s="39">
        <f t="shared" si="72"/>
        <v>0</v>
      </c>
      <c r="AB827" s="77"/>
      <c r="AC827" s="77"/>
      <c r="AD827" s="77"/>
    </row>
    <row r="828" spans="1:30">
      <c r="A828" s="80"/>
      <c r="B828" s="39" t="str">
        <f t="shared" si="70"/>
        <v>↑先にセットの種類を選択して下さい。</v>
      </c>
      <c r="C828" s="39">
        <f t="shared" si="71"/>
        <v>0</v>
      </c>
      <c r="D828" s="39">
        <f t="shared" si="72"/>
        <v>0</v>
      </c>
      <c r="AB828" s="77"/>
      <c r="AC828" s="77"/>
      <c r="AD828" s="77"/>
    </row>
    <row r="829" spans="1:30">
      <c r="A829" s="80"/>
      <c r="B829" s="39" t="str">
        <f t="shared" si="70"/>
        <v>↑先にセットの種類を選択して下さい。</v>
      </c>
      <c r="C829" s="39">
        <f t="shared" si="71"/>
        <v>0</v>
      </c>
      <c r="D829" s="39">
        <f t="shared" si="72"/>
        <v>0</v>
      </c>
      <c r="AB829" s="77"/>
      <c r="AC829" s="77"/>
      <c r="AD829" s="77"/>
    </row>
    <row r="830" spans="1:30">
      <c r="A830" s="80"/>
      <c r="B830" s="39" t="str">
        <f t="shared" si="70"/>
        <v>↑先にセットの種類を選択して下さい。</v>
      </c>
      <c r="C830" s="39">
        <f t="shared" si="71"/>
        <v>0</v>
      </c>
      <c r="D830" s="39">
        <f t="shared" si="72"/>
        <v>0</v>
      </c>
      <c r="AB830" s="77"/>
      <c r="AC830" s="77"/>
      <c r="AD830" s="77"/>
    </row>
    <row r="831" spans="1:30">
      <c r="A831" s="80"/>
      <c r="B831" s="39" t="str">
        <f t="shared" si="70"/>
        <v>↑先にセットの種類を選択して下さい。</v>
      </c>
      <c r="C831" s="39">
        <f t="shared" si="71"/>
        <v>0</v>
      </c>
      <c r="D831" s="39">
        <f t="shared" si="72"/>
        <v>0</v>
      </c>
      <c r="AB831" s="77"/>
      <c r="AC831" s="77"/>
      <c r="AD831" s="77"/>
    </row>
    <row r="832" spans="1:30">
      <c r="A832" s="80"/>
      <c r="B832" s="39" t="str">
        <f t="shared" si="70"/>
        <v>↑先にセットの種類を選択して下さい。</v>
      </c>
      <c r="C832" s="39">
        <f t="shared" si="71"/>
        <v>0</v>
      </c>
      <c r="D832" s="39">
        <f t="shared" si="72"/>
        <v>0</v>
      </c>
      <c r="AB832" s="77"/>
      <c r="AC832" s="77"/>
      <c r="AD832" s="77"/>
    </row>
    <row r="833" spans="1:30">
      <c r="A833" s="80"/>
      <c r="B833" s="39" t="str">
        <f t="shared" si="70"/>
        <v>↑先にセットの種類を選択して下さい。</v>
      </c>
      <c r="C833" s="39">
        <f t="shared" si="71"/>
        <v>0</v>
      </c>
      <c r="D833" s="39">
        <f t="shared" si="72"/>
        <v>0</v>
      </c>
      <c r="AB833" s="77"/>
      <c r="AC833" s="77"/>
      <c r="AD833" s="77"/>
    </row>
    <row r="834" spans="1:30">
      <c r="A834" s="80"/>
      <c r="B834" s="39" t="str">
        <f t="shared" si="70"/>
        <v>↑先にセットの種類を選択して下さい。</v>
      </c>
      <c r="C834" s="39">
        <f t="shared" si="71"/>
        <v>0</v>
      </c>
      <c r="D834" s="39">
        <f t="shared" si="72"/>
        <v>0</v>
      </c>
      <c r="AB834" s="77"/>
      <c r="AC834" s="77"/>
      <c r="AD834" s="77"/>
    </row>
    <row r="835" spans="1:30">
      <c r="A835" s="80"/>
      <c r="B835" s="39" t="str">
        <f t="shared" si="70"/>
        <v>↑先にセットの種類を選択して下さい。</v>
      </c>
      <c r="C835" s="39">
        <f t="shared" si="71"/>
        <v>0</v>
      </c>
      <c r="D835" s="39">
        <f t="shared" si="72"/>
        <v>0</v>
      </c>
      <c r="AB835" s="77"/>
      <c r="AC835" s="77"/>
      <c r="AD835" s="77"/>
    </row>
    <row r="836" spans="1:30">
      <c r="A836" s="80"/>
      <c r="B836" s="39" t="str">
        <f t="shared" si="70"/>
        <v>↑先にセットの種類を選択して下さい。</v>
      </c>
      <c r="C836" s="39">
        <f t="shared" si="71"/>
        <v>0</v>
      </c>
      <c r="D836" s="39">
        <f t="shared" si="72"/>
        <v>0</v>
      </c>
      <c r="AB836" s="77"/>
      <c r="AC836" s="77"/>
      <c r="AD836" s="77"/>
    </row>
    <row r="837" spans="1:30">
      <c r="A837" s="80"/>
      <c r="B837" s="39" t="str">
        <f t="shared" si="70"/>
        <v>↑先にセットの種類を選択して下さい。</v>
      </c>
      <c r="C837" s="39">
        <f t="shared" si="71"/>
        <v>0</v>
      </c>
      <c r="D837" s="39">
        <f t="shared" si="72"/>
        <v>0</v>
      </c>
      <c r="AB837" s="77"/>
      <c r="AC837" s="77"/>
      <c r="AD837" s="77"/>
    </row>
    <row r="838" spans="1:30">
      <c r="A838" s="80"/>
      <c r="B838" s="39" t="str">
        <f t="shared" si="70"/>
        <v>↑先にセットの種類を選択して下さい。</v>
      </c>
      <c r="C838" s="39">
        <f t="shared" si="71"/>
        <v>0</v>
      </c>
      <c r="D838" s="39">
        <f t="shared" si="72"/>
        <v>0</v>
      </c>
      <c r="AB838" s="77"/>
      <c r="AC838" s="77"/>
      <c r="AD838" s="77"/>
    </row>
    <row r="839" spans="1:30">
      <c r="A839" s="80"/>
      <c r="B839" s="39" t="str">
        <f t="shared" si="70"/>
        <v>↑先にセットの種類を選択して下さい。</v>
      </c>
      <c r="C839" s="39">
        <f t="shared" si="71"/>
        <v>0</v>
      </c>
      <c r="D839" s="39">
        <f t="shared" si="72"/>
        <v>0</v>
      </c>
      <c r="AB839" s="77"/>
      <c r="AC839" s="77"/>
      <c r="AD839" s="77"/>
    </row>
    <row r="840" spans="1:30">
      <c r="A840" s="80"/>
      <c r="B840" s="39" t="str">
        <f t="shared" si="70"/>
        <v>↑先にセットの種類を選択して下さい。</v>
      </c>
      <c r="C840" s="39">
        <f t="shared" si="71"/>
        <v>0</v>
      </c>
      <c r="D840" s="39">
        <f t="shared" si="72"/>
        <v>0</v>
      </c>
      <c r="AB840" s="77"/>
      <c r="AC840" s="77"/>
      <c r="AD840" s="77"/>
    </row>
    <row r="841" spans="1:30">
      <c r="A841" s="80"/>
      <c r="B841" s="39" t="str">
        <f t="shared" si="70"/>
        <v>↑先にセットの種類を選択して下さい。</v>
      </c>
      <c r="C841" s="39">
        <f t="shared" si="71"/>
        <v>0</v>
      </c>
      <c r="D841" s="39">
        <f t="shared" si="72"/>
        <v>0</v>
      </c>
      <c r="AB841" s="77"/>
      <c r="AC841" s="77"/>
      <c r="AD841" s="77"/>
    </row>
    <row r="842" spans="1:30">
      <c r="A842" s="80"/>
      <c r="B842" s="39" t="str">
        <f t="shared" si="70"/>
        <v>↑先にセットの種類を選択して下さい。</v>
      </c>
      <c r="C842" s="39">
        <f t="shared" si="71"/>
        <v>0</v>
      </c>
      <c r="D842" s="39">
        <f t="shared" si="72"/>
        <v>0</v>
      </c>
      <c r="AB842" s="77"/>
      <c r="AC842" s="77"/>
      <c r="AD842" s="77"/>
    </row>
    <row r="843" spans="1:30">
      <c r="A843" s="80"/>
      <c r="B843" s="39" t="str">
        <f t="shared" si="70"/>
        <v>↑先にセットの種類を選択して下さい。</v>
      </c>
      <c r="C843" s="39">
        <f t="shared" si="71"/>
        <v>0</v>
      </c>
      <c r="D843" s="39">
        <f t="shared" si="72"/>
        <v>0</v>
      </c>
      <c r="AB843" s="77"/>
      <c r="AC843" s="77"/>
      <c r="AD843" s="77"/>
    </row>
    <row r="844" spans="1:30">
      <c r="A844" s="80"/>
      <c r="B844" s="39" t="str">
        <f t="shared" si="70"/>
        <v>↑先にセットの種類を選択して下さい。</v>
      </c>
      <c r="C844" s="39">
        <f t="shared" si="71"/>
        <v>0</v>
      </c>
      <c r="D844" s="39">
        <f t="shared" si="72"/>
        <v>0</v>
      </c>
      <c r="AB844" s="77"/>
      <c r="AC844" s="77"/>
      <c r="AD844" s="77"/>
    </row>
    <row r="845" spans="1:30">
      <c r="A845" s="80"/>
      <c r="B845" s="39" t="str">
        <f t="shared" si="70"/>
        <v>↑先にセットの種類を選択して下さい。</v>
      </c>
      <c r="C845" s="39">
        <f t="shared" si="71"/>
        <v>0</v>
      </c>
      <c r="D845" s="39">
        <f t="shared" si="72"/>
        <v>0</v>
      </c>
      <c r="AB845" s="77"/>
      <c r="AC845" s="77"/>
      <c r="AD845" s="77"/>
    </row>
    <row r="846" spans="1:30">
      <c r="A846" s="80"/>
      <c r="B846" s="39" t="str">
        <f t="shared" si="70"/>
        <v>↑先にセットの種類を選択して下さい。</v>
      </c>
      <c r="C846" s="39">
        <f t="shared" si="71"/>
        <v>0</v>
      </c>
      <c r="D846" s="39">
        <f t="shared" si="72"/>
        <v>0</v>
      </c>
      <c r="AB846" s="77"/>
      <c r="AC846" s="77"/>
      <c r="AD846" s="77"/>
    </row>
    <row r="847" spans="1:30">
      <c r="A847" s="80"/>
      <c r="B847" s="39" t="str">
        <f t="shared" si="70"/>
        <v>↑先にセットの種類を選択して下さい。</v>
      </c>
      <c r="C847" s="39">
        <f t="shared" si="71"/>
        <v>0</v>
      </c>
      <c r="D847" s="39">
        <f t="shared" si="72"/>
        <v>0</v>
      </c>
      <c r="AB847" s="77"/>
      <c r="AC847" s="77"/>
      <c r="AD847" s="77"/>
    </row>
    <row r="848" spans="1:30">
      <c r="A848" s="80"/>
      <c r="B848" s="39" t="str">
        <f t="shared" si="70"/>
        <v>↑先にセットの種類を選択して下さい。</v>
      </c>
      <c r="C848" s="39">
        <f t="shared" si="71"/>
        <v>0</v>
      </c>
      <c r="D848" s="39">
        <f t="shared" si="72"/>
        <v>0</v>
      </c>
      <c r="AB848" s="77"/>
      <c r="AC848" s="77"/>
      <c r="AD848" s="77"/>
    </row>
    <row r="849" spans="1:30">
      <c r="A849" s="80"/>
      <c r="B849" s="39"/>
      <c r="C849" s="39"/>
      <c r="D849" s="39"/>
      <c r="AB849" s="77"/>
      <c r="AC849" s="77"/>
      <c r="AD849" s="77"/>
    </row>
    <row r="850" spans="1:30">
      <c r="A850" s="80"/>
      <c r="B850" s="39"/>
      <c r="C850" s="39"/>
      <c r="D850" s="39"/>
      <c r="AB850" s="77"/>
      <c r="AC850" s="77"/>
      <c r="AD850" s="77"/>
    </row>
    <row r="851" spans="1:30">
      <c r="A851" s="80">
        <v>24</v>
      </c>
      <c r="B851" s="39" t="str">
        <f>CHOOSE($B$124,"↑先にセットの種類を選択して下さい。",D2,G2,J2,M2,P2,S2,V2,Y2,AB2,AE2,AH2,AK2,AN2,AQ2,AT2,AW2,AZ2,BC2,BF2)</f>
        <v>↑先にセットの種類を選択して下さい。</v>
      </c>
      <c r="C851" s="39">
        <f>CHOOSE($B$124,0,F2,I2,L2,O2,R2,U2,X2,AA2,AD2,AG2,AJ2,AM2,AP2,AS2,AV2,AY2,BB2,BE2,BH2)</f>
        <v>0</v>
      </c>
      <c r="D851" s="39">
        <f>CHOOSE($B$124,0,E2,H2,K2,N2,Q2,T2,W2,Z2,AC2,AF2,AI2,AL2,AO2,AR2,AU2,AX2,BA2,BD2,BG2)</f>
        <v>0</v>
      </c>
      <c r="AB851" s="77"/>
      <c r="AC851" s="77"/>
      <c r="AD851" s="77"/>
    </row>
    <row r="852" spans="1:30">
      <c r="A852" s="80"/>
      <c r="B852" s="39" t="str">
        <f t="shared" ref="B852:B878" si="73">CHOOSE($B$124,"↑先にセットの種類を選択して下さい。",D3,G3,J3,M3,P3,S3,V3,Y3,AB3,AE3,AH3,AK3,AN3,AQ3,AT3,AW3,AZ3,BC3,BF3)</f>
        <v>↑先にセットの種類を選択して下さい。</v>
      </c>
      <c r="C852" s="39">
        <f t="shared" ref="C852:C878" si="74">CHOOSE($B$124,0,F3,I3,L3,O3,R3,U3,X3,AA3,AD3,AG3,AJ3,AM3,AP3,AS3,AV3,AY3,BB3,BE3,BH3)</f>
        <v>0</v>
      </c>
      <c r="D852" s="39">
        <f t="shared" ref="D852:D878" si="75">CHOOSE($B$124,0,E3,H3,K3,N3,Q3,T3,W3,Z3,AC3,AF3,AI3,AL3,AO3,AR3,AU3,AX3,BA3,BD3,BG3)</f>
        <v>0</v>
      </c>
      <c r="AB852" s="77"/>
      <c r="AC852" s="77"/>
      <c r="AD852" s="77"/>
    </row>
    <row r="853" spans="1:30">
      <c r="A853" s="80"/>
      <c r="B853" s="39" t="str">
        <f t="shared" si="73"/>
        <v>↑先にセットの種類を選択して下さい。</v>
      </c>
      <c r="C853" s="39">
        <f t="shared" si="74"/>
        <v>0</v>
      </c>
      <c r="D853" s="39">
        <f t="shared" si="75"/>
        <v>0</v>
      </c>
      <c r="AB853" s="77"/>
      <c r="AC853" s="77"/>
      <c r="AD853" s="77"/>
    </row>
    <row r="854" spans="1:30">
      <c r="A854" s="80"/>
      <c r="B854" s="39" t="str">
        <f t="shared" si="73"/>
        <v>↑先にセットの種類を選択して下さい。</v>
      </c>
      <c r="C854" s="39">
        <f t="shared" si="74"/>
        <v>0</v>
      </c>
      <c r="D854" s="39">
        <f t="shared" si="75"/>
        <v>0</v>
      </c>
      <c r="AB854" s="77"/>
      <c r="AC854" s="77"/>
      <c r="AD854" s="77"/>
    </row>
    <row r="855" spans="1:30">
      <c r="A855" s="80"/>
      <c r="B855" s="39" t="str">
        <f t="shared" si="73"/>
        <v>↑先にセットの種類を選択して下さい。</v>
      </c>
      <c r="C855" s="39">
        <f t="shared" si="74"/>
        <v>0</v>
      </c>
      <c r="D855" s="39">
        <f t="shared" si="75"/>
        <v>0</v>
      </c>
      <c r="AB855" s="77"/>
      <c r="AC855" s="77"/>
      <c r="AD855" s="77"/>
    </row>
    <row r="856" spans="1:30">
      <c r="A856" s="80"/>
      <c r="B856" s="39" t="str">
        <f t="shared" si="73"/>
        <v>↑先にセットの種類を選択して下さい。</v>
      </c>
      <c r="C856" s="39">
        <f t="shared" si="74"/>
        <v>0</v>
      </c>
      <c r="D856" s="39">
        <f t="shared" si="75"/>
        <v>0</v>
      </c>
      <c r="AB856" s="77"/>
      <c r="AC856" s="77"/>
      <c r="AD856" s="77"/>
    </row>
    <row r="857" spans="1:30">
      <c r="A857" s="80"/>
      <c r="B857" s="39" t="str">
        <f t="shared" si="73"/>
        <v>↑先にセットの種類を選択して下さい。</v>
      </c>
      <c r="C857" s="39">
        <f t="shared" si="74"/>
        <v>0</v>
      </c>
      <c r="D857" s="39">
        <f t="shared" si="75"/>
        <v>0</v>
      </c>
      <c r="AB857" s="77"/>
      <c r="AC857" s="77"/>
      <c r="AD857" s="77"/>
    </row>
    <row r="858" spans="1:30">
      <c r="A858" s="80"/>
      <c r="B858" s="39" t="str">
        <f t="shared" si="73"/>
        <v>↑先にセットの種類を選択して下さい。</v>
      </c>
      <c r="C858" s="39">
        <f t="shared" si="74"/>
        <v>0</v>
      </c>
      <c r="D858" s="39">
        <f t="shared" si="75"/>
        <v>0</v>
      </c>
      <c r="AB858" s="77"/>
      <c r="AC858" s="77"/>
      <c r="AD858" s="77"/>
    </row>
    <row r="859" spans="1:30">
      <c r="A859" s="80"/>
      <c r="B859" s="39" t="str">
        <f t="shared" si="73"/>
        <v>↑先にセットの種類を選択して下さい。</v>
      </c>
      <c r="C859" s="39">
        <f t="shared" si="74"/>
        <v>0</v>
      </c>
      <c r="D859" s="39">
        <f t="shared" si="75"/>
        <v>0</v>
      </c>
      <c r="AB859" s="77"/>
      <c r="AC859" s="77"/>
      <c r="AD859" s="77"/>
    </row>
    <row r="860" spans="1:30">
      <c r="A860" s="80"/>
      <c r="B860" s="39" t="str">
        <f t="shared" si="73"/>
        <v>↑先にセットの種類を選択して下さい。</v>
      </c>
      <c r="C860" s="39">
        <f t="shared" si="74"/>
        <v>0</v>
      </c>
      <c r="D860" s="39">
        <f t="shared" si="75"/>
        <v>0</v>
      </c>
      <c r="AB860" s="77"/>
      <c r="AC860" s="77"/>
      <c r="AD860" s="77"/>
    </row>
    <row r="861" spans="1:30">
      <c r="A861" s="80"/>
      <c r="B861" s="39" t="str">
        <f t="shared" si="73"/>
        <v>↑先にセットの種類を選択して下さい。</v>
      </c>
      <c r="C861" s="39">
        <f t="shared" si="74"/>
        <v>0</v>
      </c>
      <c r="D861" s="39">
        <f t="shared" si="75"/>
        <v>0</v>
      </c>
      <c r="AB861" s="77"/>
      <c r="AC861" s="77"/>
      <c r="AD861" s="77"/>
    </row>
    <row r="862" spans="1:30">
      <c r="A862" s="80"/>
      <c r="B862" s="39" t="str">
        <f t="shared" si="73"/>
        <v>↑先にセットの種類を選択して下さい。</v>
      </c>
      <c r="C862" s="39">
        <f t="shared" si="74"/>
        <v>0</v>
      </c>
      <c r="D862" s="39">
        <f t="shared" si="75"/>
        <v>0</v>
      </c>
      <c r="AB862" s="77"/>
      <c r="AC862" s="77"/>
      <c r="AD862" s="77"/>
    </row>
    <row r="863" spans="1:30">
      <c r="A863" s="80"/>
      <c r="B863" s="39" t="str">
        <f t="shared" si="73"/>
        <v>↑先にセットの種類を選択して下さい。</v>
      </c>
      <c r="C863" s="39">
        <f t="shared" si="74"/>
        <v>0</v>
      </c>
      <c r="D863" s="39">
        <f t="shared" si="75"/>
        <v>0</v>
      </c>
      <c r="AB863" s="77"/>
      <c r="AC863" s="77"/>
      <c r="AD863" s="77"/>
    </row>
    <row r="864" spans="1:30">
      <c r="A864" s="80"/>
      <c r="B864" s="39" t="str">
        <f t="shared" si="73"/>
        <v>↑先にセットの種類を選択して下さい。</v>
      </c>
      <c r="C864" s="39">
        <f t="shared" si="74"/>
        <v>0</v>
      </c>
      <c r="D864" s="39">
        <f t="shared" si="75"/>
        <v>0</v>
      </c>
      <c r="AB864" s="77"/>
      <c r="AC864" s="77"/>
      <c r="AD864" s="77"/>
    </row>
    <row r="865" spans="1:30">
      <c r="A865" s="80"/>
      <c r="B865" s="39" t="str">
        <f t="shared" si="73"/>
        <v>↑先にセットの種類を選択して下さい。</v>
      </c>
      <c r="C865" s="39">
        <f t="shared" si="74"/>
        <v>0</v>
      </c>
      <c r="D865" s="39">
        <f t="shared" si="75"/>
        <v>0</v>
      </c>
      <c r="AB865" s="77"/>
      <c r="AC865" s="77"/>
      <c r="AD865" s="77"/>
    </row>
    <row r="866" spans="1:30">
      <c r="A866" s="80"/>
      <c r="B866" s="39" t="str">
        <f t="shared" si="73"/>
        <v>↑先にセットの種類を選択して下さい。</v>
      </c>
      <c r="C866" s="39">
        <f t="shared" si="74"/>
        <v>0</v>
      </c>
      <c r="D866" s="39">
        <f t="shared" si="75"/>
        <v>0</v>
      </c>
      <c r="AB866" s="77"/>
      <c r="AC866" s="77"/>
      <c r="AD866" s="77"/>
    </row>
    <row r="867" spans="1:30">
      <c r="A867" s="80"/>
      <c r="B867" s="39" t="str">
        <f t="shared" si="73"/>
        <v>↑先にセットの種類を選択して下さい。</v>
      </c>
      <c r="C867" s="39">
        <f t="shared" si="74"/>
        <v>0</v>
      </c>
      <c r="D867" s="39">
        <f t="shared" si="75"/>
        <v>0</v>
      </c>
      <c r="AB867" s="77"/>
      <c r="AC867" s="77"/>
      <c r="AD867" s="77"/>
    </row>
    <row r="868" spans="1:30">
      <c r="A868" s="80"/>
      <c r="B868" s="39" t="str">
        <f t="shared" si="73"/>
        <v>↑先にセットの種類を選択して下さい。</v>
      </c>
      <c r="C868" s="39">
        <f t="shared" si="74"/>
        <v>0</v>
      </c>
      <c r="D868" s="39">
        <f t="shared" si="75"/>
        <v>0</v>
      </c>
      <c r="AB868" s="77"/>
      <c r="AC868" s="77"/>
      <c r="AD868" s="77"/>
    </row>
    <row r="869" spans="1:30">
      <c r="A869" s="80"/>
      <c r="B869" s="39" t="str">
        <f t="shared" si="73"/>
        <v>↑先にセットの種類を選択して下さい。</v>
      </c>
      <c r="C869" s="39">
        <f t="shared" si="74"/>
        <v>0</v>
      </c>
      <c r="D869" s="39">
        <f t="shared" si="75"/>
        <v>0</v>
      </c>
      <c r="AB869" s="77"/>
      <c r="AC869" s="77"/>
      <c r="AD869" s="77"/>
    </row>
    <row r="870" spans="1:30">
      <c r="A870" s="80"/>
      <c r="B870" s="39" t="str">
        <f t="shared" si="73"/>
        <v>↑先にセットの種類を選択して下さい。</v>
      </c>
      <c r="C870" s="39">
        <f t="shared" si="74"/>
        <v>0</v>
      </c>
      <c r="D870" s="39">
        <f t="shared" si="75"/>
        <v>0</v>
      </c>
      <c r="AB870" s="77"/>
      <c r="AC870" s="77"/>
      <c r="AD870" s="77"/>
    </row>
    <row r="871" spans="1:30">
      <c r="A871" s="80"/>
      <c r="B871" s="39" t="str">
        <f t="shared" si="73"/>
        <v>↑先にセットの種類を選択して下さい。</v>
      </c>
      <c r="C871" s="39">
        <f t="shared" si="74"/>
        <v>0</v>
      </c>
      <c r="D871" s="39">
        <f t="shared" si="75"/>
        <v>0</v>
      </c>
      <c r="AB871" s="77"/>
      <c r="AC871" s="77"/>
      <c r="AD871" s="77"/>
    </row>
    <row r="872" spans="1:30">
      <c r="A872" s="80"/>
      <c r="B872" s="39" t="str">
        <f t="shared" si="73"/>
        <v>↑先にセットの種類を選択して下さい。</v>
      </c>
      <c r="C872" s="39">
        <f t="shared" si="74"/>
        <v>0</v>
      </c>
      <c r="D872" s="39">
        <f t="shared" si="75"/>
        <v>0</v>
      </c>
      <c r="AB872" s="77"/>
      <c r="AC872" s="77"/>
      <c r="AD872" s="77"/>
    </row>
    <row r="873" spans="1:30">
      <c r="A873" s="80"/>
      <c r="B873" s="39" t="str">
        <f t="shared" si="73"/>
        <v>↑先にセットの種類を選択して下さい。</v>
      </c>
      <c r="C873" s="39">
        <f t="shared" si="74"/>
        <v>0</v>
      </c>
      <c r="D873" s="39">
        <f t="shared" si="75"/>
        <v>0</v>
      </c>
      <c r="AB873" s="77"/>
      <c r="AC873" s="77"/>
      <c r="AD873" s="77"/>
    </row>
    <row r="874" spans="1:30">
      <c r="A874" s="80"/>
      <c r="B874" s="39" t="str">
        <f t="shared" si="73"/>
        <v>↑先にセットの種類を選択して下さい。</v>
      </c>
      <c r="C874" s="39">
        <f t="shared" si="74"/>
        <v>0</v>
      </c>
      <c r="D874" s="39">
        <f t="shared" si="75"/>
        <v>0</v>
      </c>
      <c r="AB874" s="77"/>
      <c r="AC874" s="77"/>
      <c r="AD874" s="77"/>
    </row>
    <row r="875" spans="1:30">
      <c r="A875" s="80"/>
      <c r="B875" s="39" t="str">
        <f t="shared" si="73"/>
        <v>↑先にセットの種類を選択して下さい。</v>
      </c>
      <c r="C875" s="39">
        <f t="shared" si="74"/>
        <v>0</v>
      </c>
      <c r="D875" s="39">
        <f t="shared" si="75"/>
        <v>0</v>
      </c>
      <c r="AB875" s="77"/>
      <c r="AC875" s="77"/>
      <c r="AD875" s="77"/>
    </row>
    <row r="876" spans="1:30">
      <c r="A876" s="80"/>
      <c r="B876" s="39" t="str">
        <f t="shared" si="73"/>
        <v>↑先にセットの種類を選択して下さい。</v>
      </c>
      <c r="C876" s="39">
        <f t="shared" si="74"/>
        <v>0</v>
      </c>
      <c r="D876" s="39">
        <f t="shared" si="75"/>
        <v>0</v>
      </c>
      <c r="AB876" s="77"/>
      <c r="AC876" s="77"/>
      <c r="AD876" s="77"/>
    </row>
    <row r="877" spans="1:30">
      <c r="A877" s="80"/>
      <c r="B877" s="39" t="str">
        <f t="shared" si="73"/>
        <v>↑先にセットの種類を選択して下さい。</v>
      </c>
      <c r="C877" s="39">
        <f t="shared" si="74"/>
        <v>0</v>
      </c>
      <c r="D877" s="39">
        <f t="shared" si="75"/>
        <v>0</v>
      </c>
      <c r="AB877" s="77"/>
      <c r="AC877" s="77"/>
      <c r="AD877" s="77"/>
    </row>
    <row r="878" spans="1:30">
      <c r="A878" s="80"/>
      <c r="B878" s="39" t="str">
        <f t="shared" si="73"/>
        <v>↑先にセットの種類を選択して下さい。</v>
      </c>
      <c r="C878" s="39">
        <f t="shared" si="74"/>
        <v>0</v>
      </c>
      <c r="D878" s="39">
        <f t="shared" si="75"/>
        <v>0</v>
      </c>
      <c r="AB878" s="77"/>
      <c r="AC878" s="77"/>
      <c r="AD878" s="77"/>
    </row>
    <row r="879" spans="1:30">
      <c r="A879" s="80"/>
      <c r="B879" s="39"/>
      <c r="C879" s="39"/>
      <c r="D879" s="39"/>
      <c r="AB879" s="77"/>
      <c r="AC879" s="77"/>
      <c r="AD879" s="77"/>
    </row>
    <row r="880" spans="1:30">
      <c r="A880" s="80"/>
      <c r="B880" s="39"/>
      <c r="C880" s="39"/>
      <c r="D880" s="39"/>
      <c r="AB880" s="77"/>
      <c r="AC880" s="77"/>
      <c r="AD880" s="77"/>
    </row>
    <row r="881" spans="1:30">
      <c r="A881" s="80">
        <v>25</v>
      </c>
      <c r="B881" s="39" t="str">
        <f>CHOOSE($B$125,"↑先にセットの種類を選択して下さい。",D2,G2,J2,M2,P2,S2,V2,Y2,AB2,AE2,AH2,AK2,AN2,AQ2,AT2,AW2,AZ2,BC2,BF2)</f>
        <v>↑先にセットの種類を選択して下さい。</v>
      </c>
      <c r="C881" s="39">
        <f>CHOOSE($B$125,0,F2,I2,L2,O2,R2,U2,X2,AA2,AD2,AG2,AJ2,AM2,AP2,AS2,AV2,AY2,BB2,BE2,BH2)</f>
        <v>0</v>
      </c>
      <c r="D881" s="39">
        <f>CHOOSE($B$125,0,E2,H2,K2,N2,Q2,T2,W2,Z2,AC2,AF2,AI2,AL2,AO2,AR2,AU2,AX2,BA2,BD2,BG2)</f>
        <v>0</v>
      </c>
      <c r="AB881" s="77"/>
      <c r="AC881" s="77"/>
      <c r="AD881" s="77"/>
    </row>
    <row r="882" spans="1:30">
      <c r="A882" s="80"/>
      <c r="B882" s="39" t="str">
        <f t="shared" ref="B882:B908" si="76">CHOOSE($B$125,"↑先にセットの種類を選択して下さい。",D3,G3,J3,M3,P3,S3,V3,Y3,AB3,AE3,AH3,AK3,AN3,AQ3,AT3,AW3,AZ3,BC3,BF3)</f>
        <v>↑先にセットの種類を選択して下さい。</v>
      </c>
      <c r="C882" s="39">
        <f t="shared" ref="C882:C908" si="77">CHOOSE($B$125,0,F3,I3,L3,O3,R3,U3,X3,AA3,AD3,AG3,AJ3,AM3,AP3,AS3,AV3,AY3,BB3,BE3,BH3)</f>
        <v>0</v>
      </c>
      <c r="D882" s="39">
        <f t="shared" ref="D882:D908" si="78">CHOOSE($B$125,0,E3,H3,K3,N3,Q3,T3,W3,Z3,AC3,AF3,AI3,AL3,AO3,AR3,AU3,AX3,BA3,BD3,BG3)</f>
        <v>0</v>
      </c>
      <c r="AB882" s="77"/>
      <c r="AC882" s="77"/>
      <c r="AD882" s="77"/>
    </row>
    <row r="883" spans="1:30">
      <c r="A883" s="80"/>
      <c r="B883" s="39" t="str">
        <f t="shared" si="76"/>
        <v>↑先にセットの種類を選択して下さい。</v>
      </c>
      <c r="C883" s="39">
        <f t="shared" si="77"/>
        <v>0</v>
      </c>
      <c r="D883" s="39">
        <f t="shared" si="78"/>
        <v>0</v>
      </c>
      <c r="AB883" s="77"/>
      <c r="AC883" s="77"/>
      <c r="AD883" s="77"/>
    </row>
    <row r="884" spans="1:30">
      <c r="A884" s="80"/>
      <c r="B884" s="39" t="str">
        <f t="shared" si="76"/>
        <v>↑先にセットの種類を選択して下さい。</v>
      </c>
      <c r="C884" s="39">
        <f t="shared" si="77"/>
        <v>0</v>
      </c>
      <c r="D884" s="39">
        <f t="shared" si="78"/>
        <v>0</v>
      </c>
      <c r="AB884" s="77"/>
      <c r="AC884" s="77"/>
      <c r="AD884" s="77"/>
    </row>
    <row r="885" spans="1:30">
      <c r="A885" s="80"/>
      <c r="B885" s="39" t="str">
        <f t="shared" si="76"/>
        <v>↑先にセットの種類を選択して下さい。</v>
      </c>
      <c r="C885" s="39">
        <f t="shared" si="77"/>
        <v>0</v>
      </c>
      <c r="D885" s="39">
        <f t="shared" si="78"/>
        <v>0</v>
      </c>
      <c r="AB885" s="77"/>
      <c r="AC885" s="77"/>
      <c r="AD885" s="77"/>
    </row>
    <row r="886" spans="1:30">
      <c r="A886" s="80"/>
      <c r="B886" s="39" t="str">
        <f t="shared" si="76"/>
        <v>↑先にセットの種類を選択して下さい。</v>
      </c>
      <c r="C886" s="39">
        <f t="shared" si="77"/>
        <v>0</v>
      </c>
      <c r="D886" s="39">
        <f t="shared" si="78"/>
        <v>0</v>
      </c>
      <c r="AB886" s="77"/>
      <c r="AC886" s="77"/>
      <c r="AD886" s="77"/>
    </row>
    <row r="887" spans="1:30">
      <c r="A887" s="80"/>
      <c r="B887" s="39" t="str">
        <f t="shared" si="76"/>
        <v>↑先にセットの種類を選択して下さい。</v>
      </c>
      <c r="C887" s="39">
        <f t="shared" si="77"/>
        <v>0</v>
      </c>
      <c r="D887" s="39">
        <f t="shared" si="78"/>
        <v>0</v>
      </c>
      <c r="AB887" s="77"/>
      <c r="AC887" s="77"/>
      <c r="AD887" s="77"/>
    </row>
    <row r="888" spans="1:30">
      <c r="A888" s="80"/>
      <c r="B888" s="39" t="str">
        <f t="shared" si="76"/>
        <v>↑先にセットの種類を選択して下さい。</v>
      </c>
      <c r="C888" s="39">
        <f t="shared" si="77"/>
        <v>0</v>
      </c>
      <c r="D888" s="39">
        <f t="shared" si="78"/>
        <v>0</v>
      </c>
      <c r="AB888" s="77"/>
      <c r="AC888" s="77"/>
      <c r="AD888" s="77"/>
    </row>
    <row r="889" spans="1:30">
      <c r="A889" s="80"/>
      <c r="B889" s="39" t="str">
        <f t="shared" si="76"/>
        <v>↑先にセットの種類を選択して下さい。</v>
      </c>
      <c r="C889" s="39">
        <f t="shared" si="77"/>
        <v>0</v>
      </c>
      <c r="D889" s="39">
        <f t="shared" si="78"/>
        <v>0</v>
      </c>
      <c r="AB889" s="77"/>
      <c r="AC889" s="77"/>
      <c r="AD889" s="77"/>
    </row>
    <row r="890" spans="1:30">
      <c r="A890" s="80"/>
      <c r="B890" s="39" t="str">
        <f t="shared" si="76"/>
        <v>↑先にセットの種類を選択して下さい。</v>
      </c>
      <c r="C890" s="39">
        <f t="shared" si="77"/>
        <v>0</v>
      </c>
      <c r="D890" s="39">
        <f t="shared" si="78"/>
        <v>0</v>
      </c>
      <c r="AB890" s="77"/>
      <c r="AC890" s="77"/>
      <c r="AD890" s="77"/>
    </row>
    <row r="891" spans="1:30">
      <c r="A891" s="80"/>
      <c r="B891" s="39" t="str">
        <f t="shared" si="76"/>
        <v>↑先にセットの種類を選択して下さい。</v>
      </c>
      <c r="C891" s="39">
        <f t="shared" si="77"/>
        <v>0</v>
      </c>
      <c r="D891" s="39">
        <f t="shared" si="78"/>
        <v>0</v>
      </c>
      <c r="AB891" s="77"/>
      <c r="AC891" s="77"/>
      <c r="AD891" s="77"/>
    </row>
    <row r="892" spans="1:30">
      <c r="A892" s="80"/>
      <c r="B892" s="39" t="str">
        <f t="shared" si="76"/>
        <v>↑先にセットの種類を選択して下さい。</v>
      </c>
      <c r="C892" s="39">
        <f t="shared" si="77"/>
        <v>0</v>
      </c>
      <c r="D892" s="39">
        <f t="shared" si="78"/>
        <v>0</v>
      </c>
      <c r="AB892" s="77"/>
      <c r="AC892" s="77"/>
      <c r="AD892" s="77"/>
    </row>
    <row r="893" spans="1:30">
      <c r="A893" s="80"/>
      <c r="B893" s="39" t="str">
        <f t="shared" si="76"/>
        <v>↑先にセットの種類を選択して下さい。</v>
      </c>
      <c r="C893" s="39">
        <f t="shared" si="77"/>
        <v>0</v>
      </c>
      <c r="D893" s="39">
        <f t="shared" si="78"/>
        <v>0</v>
      </c>
      <c r="AB893" s="77"/>
      <c r="AC893" s="77"/>
      <c r="AD893" s="77"/>
    </row>
    <row r="894" spans="1:30">
      <c r="A894" s="80"/>
      <c r="B894" s="39" t="str">
        <f t="shared" si="76"/>
        <v>↑先にセットの種類を選択して下さい。</v>
      </c>
      <c r="C894" s="39">
        <f t="shared" si="77"/>
        <v>0</v>
      </c>
      <c r="D894" s="39">
        <f t="shared" si="78"/>
        <v>0</v>
      </c>
      <c r="AB894" s="77"/>
      <c r="AC894" s="77"/>
      <c r="AD894" s="77"/>
    </row>
    <row r="895" spans="1:30">
      <c r="A895" s="80"/>
      <c r="B895" s="39" t="str">
        <f t="shared" si="76"/>
        <v>↑先にセットの種類を選択して下さい。</v>
      </c>
      <c r="C895" s="39">
        <f t="shared" si="77"/>
        <v>0</v>
      </c>
      <c r="D895" s="39">
        <f t="shared" si="78"/>
        <v>0</v>
      </c>
      <c r="AB895" s="77"/>
      <c r="AC895" s="77"/>
      <c r="AD895" s="77"/>
    </row>
    <row r="896" spans="1:30">
      <c r="A896" s="80"/>
      <c r="B896" s="39" t="str">
        <f t="shared" si="76"/>
        <v>↑先にセットの種類を選択して下さい。</v>
      </c>
      <c r="C896" s="39">
        <f t="shared" si="77"/>
        <v>0</v>
      </c>
      <c r="D896" s="39">
        <f t="shared" si="78"/>
        <v>0</v>
      </c>
      <c r="AB896" s="77"/>
      <c r="AC896" s="77"/>
      <c r="AD896" s="77"/>
    </row>
    <row r="897" spans="1:30">
      <c r="A897" s="80"/>
      <c r="B897" s="39" t="str">
        <f t="shared" si="76"/>
        <v>↑先にセットの種類を選択して下さい。</v>
      </c>
      <c r="C897" s="39">
        <f t="shared" si="77"/>
        <v>0</v>
      </c>
      <c r="D897" s="39">
        <f t="shared" si="78"/>
        <v>0</v>
      </c>
      <c r="AB897" s="77"/>
      <c r="AC897" s="77"/>
      <c r="AD897" s="77"/>
    </row>
    <row r="898" spans="1:30">
      <c r="A898" s="80"/>
      <c r="B898" s="39" t="str">
        <f t="shared" si="76"/>
        <v>↑先にセットの種類を選択して下さい。</v>
      </c>
      <c r="C898" s="39">
        <f t="shared" si="77"/>
        <v>0</v>
      </c>
      <c r="D898" s="39">
        <f t="shared" si="78"/>
        <v>0</v>
      </c>
      <c r="AB898" s="77"/>
      <c r="AC898" s="77"/>
      <c r="AD898" s="77"/>
    </row>
    <row r="899" spans="1:30">
      <c r="A899" s="80"/>
      <c r="B899" s="39" t="str">
        <f t="shared" si="76"/>
        <v>↑先にセットの種類を選択して下さい。</v>
      </c>
      <c r="C899" s="39">
        <f t="shared" si="77"/>
        <v>0</v>
      </c>
      <c r="D899" s="39">
        <f t="shared" si="78"/>
        <v>0</v>
      </c>
      <c r="AB899" s="77"/>
      <c r="AC899" s="77"/>
      <c r="AD899" s="77"/>
    </row>
    <row r="900" spans="1:30">
      <c r="A900" s="80"/>
      <c r="B900" s="39" t="str">
        <f t="shared" si="76"/>
        <v>↑先にセットの種類を選択して下さい。</v>
      </c>
      <c r="C900" s="39">
        <f t="shared" si="77"/>
        <v>0</v>
      </c>
      <c r="D900" s="39">
        <f t="shared" si="78"/>
        <v>0</v>
      </c>
      <c r="AB900" s="77"/>
      <c r="AC900" s="77"/>
      <c r="AD900" s="77"/>
    </row>
    <row r="901" spans="1:30">
      <c r="A901" s="80"/>
      <c r="B901" s="39" t="str">
        <f t="shared" si="76"/>
        <v>↑先にセットの種類を選択して下さい。</v>
      </c>
      <c r="C901" s="39">
        <f t="shared" si="77"/>
        <v>0</v>
      </c>
      <c r="D901" s="39">
        <f t="shared" si="78"/>
        <v>0</v>
      </c>
      <c r="AB901" s="77"/>
      <c r="AC901" s="77"/>
      <c r="AD901" s="77"/>
    </row>
    <row r="902" spans="1:30">
      <c r="A902" s="80"/>
      <c r="B902" s="39" t="str">
        <f t="shared" si="76"/>
        <v>↑先にセットの種類を選択して下さい。</v>
      </c>
      <c r="C902" s="39">
        <f t="shared" si="77"/>
        <v>0</v>
      </c>
      <c r="D902" s="39">
        <f t="shared" si="78"/>
        <v>0</v>
      </c>
      <c r="AB902" s="77"/>
      <c r="AC902" s="77"/>
      <c r="AD902" s="77"/>
    </row>
    <row r="903" spans="1:30">
      <c r="A903" s="80"/>
      <c r="B903" s="39" t="str">
        <f t="shared" si="76"/>
        <v>↑先にセットの種類を選択して下さい。</v>
      </c>
      <c r="C903" s="39">
        <f t="shared" si="77"/>
        <v>0</v>
      </c>
      <c r="D903" s="39">
        <f t="shared" si="78"/>
        <v>0</v>
      </c>
      <c r="AB903" s="77"/>
      <c r="AC903" s="77"/>
      <c r="AD903" s="77"/>
    </row>
    <row r="904" spans="1:30">
      <c r="A904" s="80"/>
      <c r="B904" s="39" t="str">
        <f t="shared" si="76"/>
        <v>↑先にセットの種類を選択して下さい。</v>
      </c>
      <c r="C904" s="39">
        <f t="shared" si="77"/>
        <v>0</v>
      </c>
      <c r="D904" s="39">
        <f t="shared" si="78"/>
        <v>0</v>
      </c>
      <c r="AB904" s="77"/>
      <c r="AC904" s="77"/>
      <c r="AD904" s="77"/>
    </row>
    <row r="905" spans="1:30">
      <c r="A905" s="80"/>
      <c r="B905" s="39" t="str">
        <f t="shared" si="76"/>
        <v>↑先にセットの種類を選択して下さい。</v>
      </c>
      <c r="C905" s="39">
        <f t="shared" si="77"/>
        <v>0</v>
      </c>
      <c r="D905" s="39">
        <f t="shared" si="78"/>
        <v>0</v>
      </c>
      <c r="AB905" s="77"/>
      <c r="AC905" s="77"/>
      <c r="AD905" s="77"/>
    </row>
    <row r="906" spans="1:30">
      <c r="A906" s="80"/>
      <c r="B906" s="39" t="str">
        <f t="shared" si="76"/>
        <v>↑先にセットの種類を選択して下さい。</v>
      </c>
      <c r="C906" s="39">
        <f t="shared" si="77"/>
        <v>0</v>
      </c>
      <c r="D906" s="39">
        <f t="shared" si="78"/>
        <v>0</v>
      </c>
      <c r="AB906" s="77"/>
      <c r="AC906" s="77"/>
      <c r="AD906" s="77"/>
    </row>
    <row r="907" spans="1:30">
      <c r="A907" s="80"/>
      <c r="B907" s="39" t="str">
        <f t="shared" si="76"/>
        <v>↑先にセットの種類を選択して下さい。</v>
      </c>
      <c r="C907" s="39">
        <f t="shared" si="77"/>
        <v>0</v>
      </c>
      <c r="D907" s="39">
        <f t="shared" si="78"/>
        <v>0</v>
      </c>
      <c r="AB907" s="77"/>
      <c r="AC907" s="77"/>
      <c r="AD907" s="77"/>
    </row>
    <row r="908" spans="1:30">
      <c r="A908" s="80"/>
      <c r="B908" s="39" t="str">
        <f t="shared" si="76"/>
        <v>↑先にセットの種類を選択して下さい。</v>
      </c>
      <c r="C908" s="39">
        <f t="shared" si="77"/>
        <v>0</v>
      </c>
      <c r="D908" s="39">
        <f t="shared" si="78"/>
        <v>0</v>
      </c>
      <c r="AB908" s="77"/>
      <c r="AC908" s="77"/>
      <c r="AD908" s="77"/>
    </row>
    <row r="909" spans="1:30">
      <c r="A909" s="80"/>
      <c r="B909" s="39"/>
      <c r="C909" s="39"/>
      <c r="D909" s="39"/>
      <c r="AB909" s="77"/>
      <c r="AC909" s="77"/>
      <c r="AD909" s="77"/>
    </row>
    <row r="910" spans="1:30">
      <c r="A910" s="80"/>
      <c r="B910" s="39"/>
      <c r="C910" s="39"/>
      <c r="D910" s="39"/>
      <c r="AB910" s="77"/>
      <c r="AC910" s="77"/>
      <c r="AD910" s="77"/>
    </row>
    <row r="911" spans="1:30">
      <c r="A911" s="80">
        <v>26</v>
      </c>
      <c r="B911" s="39" t="str">
        <f>CHOOSE($B$126,"↑先にセットの種類を選択して下さい。",D2,G2,J2,M2,P2,S2,V2,Y2,AB2,AE2,AH2,AK2,AN2,AQ2,AT2,AW2,AZ2,BC2,BF2)</f>
        <v>↑先にセットの種類を選択して下さい。</v>
      </c>
      <c r="C911" s="39">
        <f>CHOOSE($B$126,0,F2,I2,L2,O2,R2,U2,X2,AA2,AD2,AG2,AJ2,AM2,AP2,AS2,AV2,AY2,BB2,BE2,BH2)</f>
        <v>0</v>
      </c>
      <c r="D911" s="39">
        <f>CHOOSE($B$126,0,E2,H2,K2,N2,Q2,T2,W2,Z2,AC2,AF2,AI2,AL2,AO2,AR2,AU2,AX2,BA2,BD2,BG2)</f>
        <v>0</v>
      </c>
      <c r="AB911" s="77"/>
      <c r="AC911" s="77"/>
      <c r="AD911" s="77"/>
    </row>
    <row r="912" spans="1:30">
      <c r="A912" s="80"/>
      <c r="B912" s="39" t="str">
        <f t="shared" ref="B912:B938" si="79">CHOOSE($B$126,"↑先にセットの種類を選択して下さい。",D3,G3,J3,M3,P3,S3,V3,Y3,AB3,AE3,AH3,AK3,AN3,AQ3,AT3,AW3,AZ3,BC3,BF3)</f>
        <v>↑先にセットの種類を選択して下さい。</v>
      </c>
      <c r="C912" s="39">
        <f t="shared" ref="C912:C938" si="80">CHOOSE($B$126,0,F3,I3,L3,O3,R3,U3,X3,AA3,AD3,AG3,AJ3,AM3,AP3,AS3,AV3,AY3,BB3,BE3,BH3)</f>
        <v>0</v>
      </c>
      <c r="D912" s="39">
        <f t="shared" ref="D912:D938" si="81">CHOOSE($B$126,0,E3,H3,K3,N3,Q3,T3,W3,Z3,AC3,AF3,AI3,AL3,AO3,AR3,AU3,AX3,BA3,BD3,BG3)</f>
        <v>0</v>
      </c>
      <c r="AB912" s="77"/>
      <c r="AC912" s="77"/>
      <c r="AD912" s="77"/>
    </row>
    <row r="913" spans="1:30">
      <c r="A913" s="80"/>
      <c r="B913" s="39" t="str">
        <f t="shared" si="79"/>
        <v>↑先にセットの種類を選択して下さい。</v>
      </c>
      <c r="C913" s="39">
        <f t="shared" si="80"/>
        <v>0</v>
      </c>
      <c r="D913" s="39">
        <f t="shared" si="81"/>
        <v>0</v>
      </c>
      <c r="AB913" s="77"/>
      <c r="AC913" s="77"/>
      <c r="AD913" s="77"/>
    </row>
    <row r="914" spans="1:30">
      <c r="A914" s="80"/>
      <c r="B914" s="39" t="str">
        <f t="shared" si="79"/>
        <v>↑先にセットの種類を選択して下さい。</v>
      </c>
      <c r="C914" s="39">
        <f t="shared" si="80"/>
        <v>0</v>
      </c>
      <c r="D914" s="39">
        <f t="shared" si="81"/>
        <v>0</v>
      </c>
      <c r="AB914" s="77"/>
      <c r="AC914" s="77"/>
      <c r="AD914" s="77"/>
    </row>
    <row r="915" spans="1:30">
      <c r="A915" s="80"/>
      <c r="B915" s="39" t="str">
        <f t="shared" si="79"/>
        <v>↑先にセットの種類を選択して下さい。</v>
      </c>
      <c r="C915" s="39">
        <f t="shared" si="80"/>
        <v>0</v>
      </c>
      <c r="D915" s="39">
        <f t="shared" si="81"/>
        <v>0</v>
      </c>
      <c r="AB915" s="77"/>
      <c r="AC915" s="77"/>
      <c r="AD915" s="77"/>
    </row>
    <row r="916" spans="1:30">
      <c r="A916" s="80"/>
      <c r="B916" s="39" t="str">
        <f t="shared" si="79"/>
        <v>↑先にセットの種類を選択して下さい。</v>
      </c>
      <c r="C916" s="39">
        <f t="shared" si="80"/>
        <v>0</v>
      </c>
      <c r="D916" s="39">
        <f t="shared" si="81"/>
        <v>0</v>
      </c>
      <c r="AB916" s="77"/>
      <c r="AC916" s="77"/>
      <c r="AD916" s="77"/>
    </row>
    <row r="917" spans="1:30">
      <c r="A917" s="80"/>
      <c r="B917" s="39" t="str">
        <f t="shared" si="79"/>
        <v>↑先にセットの種類を選択して下さい。</v>
      </c>
      <c r="C917" s="39">
        <f t="shared" si="80"/>
        <v>0</v>
      </c>
      <c r="D917" s="39">
        <f t="shared" si="81"/>
        <v>0</v>
      </c>
      <c r="AB917" s="77"/>
      <c r="AC917" s="77"/>
      <c r="AD917" s="77"/>
    </row>
    <row r="918" spans="1:30">
      <c r="A918" s="80"/>
      <c r="B918" s="39" t="str">
        <f t="shared" si="79"/>
        <v>↑先にセットの種類を選択して下さい。</v>
      </c>
      <c r="C918" s="39">
        <f t="shared" si="80"/>
        <v>0</v>
      </c>
      <c r="D918" s="39">
        <f t="shared" si="81"/>
        <v>0</v>
      </c>
      <c r="AB918" s="77"/>
      <c r="AC918" s="77"/>
      <c r="AD918" s="77"/>
    </row>
    <row r="919" spans="1:30">
      <c r="A919" s="80"/>
      <c r="B919" s="39" t="str">
        <f t="shared" si="79"/>
        <v>↑先にセットの種類を選択して下さい。</v>
      </c>
      <c r="C919" s="39">
        <f t="shared" si="80"/>
        <v>0</v>
      </c>
      <c r="D919" s="39">
        <f t="shared" si="81"/>
        <v>0</v>
      </c>
      <c r="AB919" s="77"/>
      <c r="AC919" s="77"/>
      <c r="AD919" s="77"/>
    </row>
    <row r="920" spans="1:30">
      <c r="A920" s="80"/>
      <c r="B920" s="39" t="str">
        <f t="shared" si="79"/>
        <v>↑先にセットの種類を選択して下さい。</v>
      </c>
      <c r="C920" s="39">
        <f t="shared" si="80"/>
        <v>0</v>
      </c>
      <c r="D920" s="39">
        <f t="shared" si="81"/>
        <v>0</v>
      </c>
      <c r="AB920" s="77"/>
      <c r="AC920" s="77"/>
      <c r="AD920" s="77"/>
    </row>
    <row r="921" spans="1:30">
      <c r="A921" s="80"/>
      <c r="B921" s="39" t="str">
        <f t="shared" si="79"/>
        <v>↑先にセットの種類を選択して下さい。</v>
      </c>
      <c r="C921" s="39">
        <f t="shared" si="80"/>
        <v>0</v>
      </c>
      <c r="D921" s="39">
        <f t="shared" si="81"/>
        <v>0</v>
      </c>
      <c r="AB921" s="77"/>
      <c r="AC921" s="77"/>
      <c r="AD921" s="77"/>
    </row>
    <row r="922" spans="1:30">
      <c r="A922" s="80"/>
      <c r="B922" s="39" t="str">
        <f t="shared" si="79"/>
        <v>↑先にセットの種類を選択して下さい。</v>
      </c>
      <c r="C922" s="39">
        <f t="shared" si="80"/>
        <v>0</v>
      </c>
      <c r="D922" s="39">
        <f t="shared" si="81"/>
        <v>0</v>
      </c>
      <c r="AB922" s="77"/>
      <c r="AC922" s="77"/>
      <c r="AD922" s="77"/>
    </row>
    <row r="923" spans="1:30">
      <c r="A923" s="80"/>
      <c r="B923" s="39" t="str">
        <f t="shared" si="79"/>
        <v>↑先にセットの種類を選択して下さい。</v>
      </c>
      <c r="C923" s="39">
        <f t="shared" si="80"/>
        <v>0</v>
      </c>
      <c r="D923" s="39">
        <f t="shared" si="81"/>
        <v>0</v>
      </c>
      <c r="AB923" s="77"/>
      <c r="AC923" s="77"/>
      <c r="AD923" s="77"/>
    </row>
    <row r="924" spans="1:30">
      <c r="A924" s="80"/>
      <c r="B924" s="39" t="str">
        <f t="shared" si="79"/>
        <v>↑先にセットの種類を選択して下さい。</v>
      </c>
      <c r="C924" s="39">
        <f t="shared" si="80"/>
        <v>0</v>
      </c>
      <c r="D924" s="39">
        <f t="shared" si="81"/>
        <v>0</v>
      </c>
      <c r="AB924" s="77"/>
      <c r="AC924" s="77"/>
      <c r="AD924" s="77"/>
    </row>
    <row r="925" spans="1:30">
      <c r="A925" s="80"/>
      <c r="B925" s="39" t="str">
        <f t="shared" si="79"/>
        <v>↑先にセットの種類を選択して下さい。</v>
      </c>
      <c r="C925" s="39">
        <f t="shared" si="80"/>
        <v>0</v>
      </c>
      <c r="D925" s="39">
        <f t="shared" si="81"/>
        <v>0</v>
      </c>
      <c r="AB925" s="77"/>
      <c r="AC925" s="77"/>
      <c r="AD925" s="77"/>
    </row>
    <row r="926" spans="1:30">
      <c r="A926" s="80"/>
      <c r="B926" s="39" t="str">
        <f t="shared" si="79"/>
        <v>↑先にセットの種類を選択して下さい。</v>
      </c>
      <c r="C926" s="39">
        <f t="shared" si="80"/>
        <v>0</v>
      </c>
      <c r="D926" s="39">
        <f t="shared" si="81"/>
        <v>0</v>
      </c>
      <c r="AB926" s="77"/>
      <c r="AC926" s="77"/>
      <c r="AD926" s="77"/>
    </row>
    <row r="927" spans="1:30">
      <c r="A927" s="80"/>
      <c r="B927" s="39" t="str">
        <f t="shared" si="79"/>
        <v>↑先にセットの種類を選択して下さい。</v>
      </c>
      <c r="C927" s="39">
        <f t="shared" si="80"/>
        <v>0</v>
      </c>
      <c r="D927" s="39">
        <f t="shared" si="81"/>
        <v>0</v>
      </c>
      <c r="AB927" s="77"/>
      <c r="AC927" s="77"/>
      <c r="AD927" s="77"/>
    </row>
    <row r="928" spans="1:30">
      <c r="A928" s="80"/>
      <c r="B928" s="39" t="str">
        <f t="shared" si="79"/>
        <v>↑先にセットの種類を選択して下さい。</v>
      </c>
      <c r="C928" s="39">
        <f t="shared" si="80"/>
        <v>0</v>
      </c>
      <c r="D928" s="39">
        <f t="shared" si="81"/>
        <v>0</v>
      </c>
      <c r="AB928" s="77"/>
      <c r="AC928" s="77"/>
      <c r="AD928" s="77"/>
    </row>
    <row r="929" spans="1:30">
      <c r="A929" s="80"/>
      <c r="B929" s="39" t="str">
        <f t="shared" si="79"/>
        <v>↑先にセットの種類を選択して下さい。</v>
      </c>
      <c r="C929" s="39">
        <f t="shared" si="80"/>
        <v>0</v>
      </c>
      <c r="D929" s="39">
        <f t="shared" si="81"/>
        <v>0</v>
      </c>
      <c r="AB929" s="77"/>
      <c r="AC929" s="77"/>
      <c r="AD929" s="77"/>
    </row>
    <row r="930" spans="1:30">
      <c r="A930" s="80"/>
      <c r="B930" s="39" t="str">
        <f t="shared" si="79"/>
        <v>↑先にセットの種類を選択して下さい。</v>
      </c>
      <c r="C930" s="39">
        <f t="shared" si="80"/>
        <v>0</v>
      </c>
      <c r="D930" s="39">
        <f t="shared" si="81"/>
        <v>0</v>
      </c>
      <c r="AB930" s="77"/>
      <c r="AC930" s="77"/>
      <c r="AD930" s="77"/>
    </row>
    <row r="931" spans="1:30">
      <c r="A931" s="80"/>
      <c r="B931" s="39" t="str">
        <f t="shared" si="79"/>
        <v>↑先にセットの種類を選択して下さい。</v>
      </c>
      <c r="C931" s="39">
        <f t="shared" si="80"/>
        <v>0</v>
      </c>
      <c r="D931" s="39">
        <f t="shared" si="81"/>
        <v>0</v>
      </c>
      <c r="AB931" s="77"/>
      <c r="AC931" s="77"/>
      <c r="AD931" s="77"/>
    </row>
    <row r="932" spans="1:30">
      <c r="A932" s="80"/>
      <c r="B932" s="39" t="str">
        <f t="shared" si="79"/>
        <v>↑先にセットの種類を選択して下さい。</v>
      </c>
      <c r="C932" s="39">
        <f t="shared" si="80"/>
        <v>0</v>
      </c>
      <c r="D932" s="39">
        <f t="shared" si="81"/>
        <v>0</v>
      </c>
      <c r="AB932" s="77"/>
      <c r="AC932" s="77"/>
      <c r="AD932" s="77"/>
    </row>
    <row r="933" spans="1:30">
      <c r="A933" s="80"/>
      <c r="B933" s="39" t="str">
        <f t="shared" si="79"/>
        <v>↑先にセットの種類を選択して下さい。</v>
      </c>
      <c r="C933" s="39">
        <f t="shared" si="80"/>
        <v>0</v>
      </c>
      <c r="D933" s="39">
        <f t="shared" si="81"/>
        <v>0</v>
      </c>
      <c r="AB933" s="77"/>
      <c r="AC933" s="77"/>
      <c r="AD933" s="77"/>
    </row>
    <row r="934" spans="1:30">
      <c r="A934" s="80"/>
      <c r="B934" s="39" t="str">
        <f t="shared" si="79"/>
        <v>↑先にセットの種類を選択して下さい。</v>
      </c>
      <c r="C934" s="39">
        <f t="shared" si="80"/>
        <v>0</v>
      </c>
      <c r="D934" s="39">
        <f t="shared" si="81"/>
        <v>0</v>
      </c>
      <c r="AB934" s="77"/>
      <c r="AC934" s="77"/>
      <c r="AD934" s="77"/>
    </row>
    <row r="935" spans="1:30">
      <c r="A935" s="80"/>
      <c r="B935" s="39" t="str">
        <f t="shared" si="79"/>
        <v>↑先にセットの種類を選択して下さい。</v>
      </c>
      <c r="C935" s="39">
        <f t="shared" si="80"/>
        <v>0</v>
      </c>
      <c r="D935" s="39">
        <f t="shared" si="81"/>
        <v>0</v>
      </c>
      <c r="AB935" s="77"/>
      <c r="AC935" s="77"/>
      <c r="AD935" s="77"/>
    </row>
    <row r="936" spans="1:30">
      <c r="A936" s="80"/>
      <c r="B936" s="39" t="str">
        <f t="shared" si="79"/>
        <v>↑先にセットの種類を選択して下さい。</v>
      </c>
      <c r="C936" s="39">
        <f t="shared" si="80"/>
        <v>0</v>
      </c>
      <c r="D936" s="39">
        <f t="shared" si="81"/>
        <v>0</v>
      </c>
      <c r="AB936" s="77"/>
      <c r="AC936" s="77"/>
      <c r="AD936" s="77"/>
    </row>
    <row r="937" spans="1:30">
      <c r="A937" s="80"/>
      <c r="B937" s="39" t="str">
        <f t="shared" si="79"/>
        <v>↑先にセットの種類を選択して下さい。</v>
      </c>
      <c r="C937" s="39">
        <f t="shared" si="80"/>
        <v>0</v>
      </c>
      <c r="D937" s="39">
        <f t="shared" si="81"/>
        <v>0</v>
      </c>
      <c r="AB937" s="77"/>
      <c r="AC937" s="77"/>
      <c r="AD937" s="77"/>
    </row>
    <row r="938" spans="1:30">
      <c r="A938" s="80"/>
      <c r="B938" s="39" t="str">
        <f t="shared" si="79"/>
        <v>↑先にセットの種類を選択して下さい。</v>
      </c>
      <c r="C938" s="39">
        <f t="shared" si="80"/>
        <v>0</v>
      </c>
      <c r="D938" s="39">
        <f t="shared" si="81"/>
        <v>0</v>
      </c>
      <c r="AB938" s="77"/>
      <c r="AC938" s="77"/>
      <c r="AD938" s="77"/>
    </row>
    <row r="939" spans="1:30">
      <c r="A939" s="80"/>
      <c r="B939" s="39"/>
      <c r="C939" s="39"/>
      <c r="D939" s="39"/>
      <c r="AB939" s="77"/>
      <c r="AC939" s="77"/>
      <c r="AD939" s="77"/>
    </row>
    <row r="940" spans="1:30">
      <c r="A940" s="80"/>
      <c r="B940" s="39"/>
      <c r="C940" s="39"/>
      <c r="D940" s="39"/>
      <c r="AB940" s="77"/>
      <c r="AC940" s="77"/>
      <c r="AD940" s="77"/>
    </row>
    <row r="941" spans="1:30">
      <c r="A941" s="80">
        <v>27</v>
      </c>
      <c r="B941" s="39" t="str">
        <f>CHOOSE($B$127,"↑先にセットの種類を選択して下さい。",D2,G2,J2,M2,P2,S2,V2,Y2,AB2,AE2,AH2,AK2,AN2,AQ2,AT2,AW2,AZ2,BC2,BF2)</f>
        <v>↑先にセットの種類を選択して下さい。</v>
      </c>
      <c r="C941" s="39">
        <f>CHOOSE($B$127,0,F2,I2,L2,O2,R2,U2,X2,AA2,AD2,AG2,AJ2,AM2,AP2,AS2,AV2,AY2,BB2,BE2,BH2)</f>
        <v>0</v>
      </c>
      <c r="D941" s="39">
        <f>CHOOSE($B$127,0,E2,H2,K2,N2,Q2,T2,W2,Z2,AC2,AF2,AI2,AL2,AO2,AR2,AU2,AX2,BA2,BD2,BG2)</f>
        <v>0</v>
      </c>
      <c r="AB941" s="77"/>
      <c r="AC941" s="77"/>
      <c r="AD941" s="77"/>
    </row>
    <row r="942" spans="1:30">
      <c r="A942" s="80"/>
      <c r="B942" s="39" t="str">
        <f t="shared" ref="B942:B968" si="82">CHOOSE($B$127,"↑先にセットの種類を選択して下さい。",D3,G3,J3,M3,P3,S3,V3,Y3,AB3,AE3,AH3,AK3,AN3,AQ3,AT3,AW3,AZ3,BC3,BF3)</f>
        <v>↑先にセットの種類を選択して下さい。</v>
      </c>
      <c r="C942" s="39">
        <f t="shared" ref="C942:C968" si="83">CHOOSE($B$127,0,F3,I3,L3,O3,R3,U3,X3,AA3,AD3,AG3,AJ3,AM3,AP3,AS3,AV3,AY3,BB3,BE3,BH3)</f>
        <v>0</v>
      </c>
      <c r="D942" s="39">
        <f t="shared" ref="D942:D968" si="84">CHOOSE($B$127,0,E3,H3,K3,N3,Q3,T3,W3,Z3,AC3,AF3,AI3,AL3,AO3,AR3,AU3,AX3,BA3,BD3,BG3)</f>
        <v>0</v>
      </c>
      <c r="AB942" s="77"/>
      <c r="AC942" s="77"/>
      <c r="AD942" s="77"/>
    </row>
    <row r="943" spans="1:30">
      <c r="A943" s="80"/>
      <c r="B943" s="39" t="str">
        <f t="shared" si="82"/>
        <v>↑先にセットの種類を選択して下さい。</v>
      </c>
      <c r="C943" s="39">
        <f t="shared" si="83"/>
        <v>0</v>
      </c>
      <c r="D943" s="39">
        <f t="shared" si="84"/>
        <v>0</v>
      </c>
      <c r="AB943" s="77"/>
      <c r="AC943" s="77"/>
      <c r="AD943" s="77"/>
    </row>
    <row r="944" spans="1:30">
      <c r="A944" s="80"/>
      <c r="B944" s="39" t="str">
        <f t="shared" si="82"/>
        <v>↑先にセットの種類を選択して下さい。</v>
      </c>
      <c r="C944" s="39">
        <f t="shared" si="83"/>
        <v>0</v>
      </c>
      <c r="D944" s="39">
        <f t="shared" si="84"/>
        <v>0</v>
      </c>
      <c r="AB944" s="77"/>
      <c r="AC944" s="77"/>
      <c r="AD944" s="77"/>
    </row>
    <row r="945" spans="1:30">
      <c r="A945" s="80"/>
      <c r="B945" s="39" t="str">
        <f t="shared" si="82"/>
        <v>↑先にセットの種類を選択して下さい。</v>
      </c>
      <c r="C945" s="39">
        <f t="shared" si="83"/>
        <v>0</v>
      </c>
      <c r="D945" s="39">
        <f t="shared" si="84"/>
        <v>0</v>
      </c>
      <c r="AB945" s="77"/>
      <c r="AC945" s="77"/>
      <c r="AD945" s="77"/>
    </row>
    <row r="946" spans="1:30">
      <c r="A946" s="80"/>
      <c r="B946" s="39" t="str">
        <f t="shared" si="82"/>
        <v>↑先にセットの種類を選択して下さい。</v>
      </c>
      <c r="C946" s="39">
        <f t="shared" si="83"/>
        <v>0</v>
      </c>
      <c r="D946" s="39">
        <f t="shared" si="84"/>
        <v>0</v>
      </c>
      <c r="AB946" s="77"/>
      <c r="AC946" s="77"/>
      <c r="AD946" s="77"/>
    </row>
    <row r="947" spans="1:30">
      <c r="A947" s="80"/>
      <c r="B947" s="39" t="str">
        <f t="shared" si="82"/>
        <v>↑先にセットの種類を選択して下さい。</v>
      </c>
      <c r="C947" s="39">
        <f t="shared" si="83"/>
        <v>0</v>
      </c>
      <c r="D947" s="39">
        <f t="shared" si="84"/>
        <v>0</v>
      </c>
      <c r="AB947" s="77"/>
      <c r="AC947" s="77"/>
      <c r="AD947" s="77"/>
    </row>
    <row r="948" spans="1:30">
      <c r="A948" s="80"/>
      <c r="B948" s="39" t="str">
        <f t="shared" si="82"/>
        <v>↑先にセットの種類を選択して下さい。</v>
      </c>
      <c r="C948" s="39">
        <f t="shared" si="83"/>
        <v>0</v>
      </c>
      <c r="D948" s="39">
        <f t="shared" si="84"/>
        <v>0</v>
      </c>
      <c r="AB948" s="77"/>
      <c r="AC948" s="77"/>
      <c r="AD948" s="77"/>
    </row>
    <row r="949" spans="1:30">
      <c r="A949" s="80"/>
      <c r="B949" s="39" t="str">
        <f t="shared" si="82"/>
        <v>↑先にセットの種類を選択して下さい。</v>
      </c>
      <c r="C949" s="39">
        <f t="shared" si="83"/>
        <v>0</v>
      </c>
      <c r="D949" s="39">
        <f t="shared" si="84"/>
        <v>0</v>
      </c>
      <c r="AB949" s="77"/>
      <c r="AC949" s="77"/>
      <c r="AD949" s="77"/>
    </row>
    <row r="950" spans="1:30">
      <c r="A950" s="80"/>
      <c r="B950" s="39" t="str">
        <f t="shared" si="82"/>
        <v>↑先にセットの種類を選択して下さい。</v>
      </c>
      <c r="C950" s="39">
        <f t="shared" si="83"/>
        <v>0</v>
      </c>
      <c r="D950" s="39">
        <f t="shared" si="84"/>
        <v>0</v>
      </c>
      <c r="AB950" s="77"/>
      <c r="AC950" s="77"/>
      <c r="AD950" s="77"/>
    </row>
    <row r="951" spans="1:30">
      <c r="A951" s="80"/>
      <c r="B951" s="39" t="str">
        <f t="shared" si="82"/>
        <v>↑先にセットの種類を選択して下さい。</v>
      </c>
      <c r="C951" s="39">
        <f t="shared" si="83"/>
        <v>0</v>
      </c>
      <c r="D951" s="39">
        <f t="shared" si="84"/>
        <v>0</v>
      </c>
      <c r="AB951" s="77"/>
      <c r="AC951" s="77"/>
      <c r="AD951" s="77"/>
    </row>
    <row r="952" spans="1:30">
      <c r="A952" s="80"/>
      <c r="B952" s="39" t="str">
        <f t="shared" si="82"/>
        <v>↑先にセットの種類を選択して下さい。</v>
      </c>
      <c r="C952" s="39">
        <f t="shared" si="83"/>
        <v>0</v>
      </c>
      <c r="D952" s="39">
        <f t="shared" si="84"/>
        <v>0</v>
      </c>
      <c r="AB952" s="77"/>
      <c r="AC952" s="77"/>
      <c r="AD952" s="77"/>
    </row>
    <row r="953" spans="1:30">
      <c r="A953" s="80"/>
      <c r="B953" s="39" t="str">
        <f t="shared" si="82"/>
        <v>↑先にセットの種類を選択して下さい。</v>
      </c>
      <c r="C953" s="39">
        <f t="shared" si="83"/>
        <v>0</v>
      </c>
      <c r="D953" s="39">
        <f t="shared" si="84"/>
        <v>0</v>
      </c>
      <c r="AB953" s="77"/>
      <c r="AC953" s="77"/>
      <c r="AD953" s="77"/>
    </row>
    <row r="954" spans="1:30">
      <c r="A954" s="80"/>
      <c r="B954" s="39" t="str">
        <f t="shared" si="82"/>
        <v>↑先にセットの種類を選択して下さい。</v>
      </c>
      <c r="C954" s="39">
        <f t="shared" si="83"/>
        <v>0</v>
      </c>
      <c r="D954" s="39">
        <f t="shared" si="84"/>
        <v>0</v>
      </c>
      <c r="AB954" s="77"/>
      <c r="AC954" s="77"/>
      <c r="AD954" s="77"/>
    </row>
    <row r="955" spans="1:30">
      <c r="A955" s="80"/>
      <c r="B955" s="39" t="str">
        <f t="shared" si="82"/>
        <v>↑先にセットの種類を選択して下さい。</v>
      </c>
      <c r="C955" s="39">
        <f t="shared" si="83"/>
        <v>0</v>
      </c>
      <c r="D955" s="39">
        <f t="shared" si="84"/>
        <v>0</v>
      </c>
      <c r="AB955" s="77"/>
      <c r="AC955" s="77"/>
      <c r="AD955" s="77"/>
    </row>
    <row r="956" spans="1:30">
      <c r="A956" s="80"/>
      <c r="B956" s="39" t="str">
        <f t="shared" si="82"/>
        <v>↑先にセットの種類を選択して下さい。</v>
      </c>
      <c r="C956" s="39">
        <f t="shared" si="83"/>
        <v>0</v>
      </c>
      <c r="D956" s="39">
        <f t="shared" si="84"/>
        <v>0</v>
      </c>
      <c r="AB956" s="77"/>
      <c r="AC956" s="77"/>
      <c r="AD956" s="77"/>
    </row>
    <row r="957" spans="1:30">
      <c r="A957" s="80"/>
      <c r="B957" s="39" t="str">
        <f t="shared" si="82"/>
        <v>↑先にセットの種類を選択して下さい。</v>
      </c>
      <c r="C957" s="39">
        <f t="shared" si="83"/>
        <v>0</v>
      </c>
      <c r="D957" s="39">
        <f t="shared" si="84"/>
        <v>0</v>
      </c>
      <c r="AB957" s="77"/>
      <c r="AC957" s="77"/>
      <c r="AD957" s="77"/>
    </row>
    <row r="958" spans="1:30">
      <c r="A958" s="80"/>
      <c r="B958" s="39" t="str">
        <f t="shared" si="82"/>
        <v>↑先にセットの種類を選択して下さい。</v>
      </c>
      <c r="C958" s="39">
        <f t="shared" si="83"/>
        <v>0</v>
      </c>
      <c r="D958" s="39">
        <f t="shared" si="84"/>
        <v>0</v>
      </c>
      <c r="AB958" s="77"/>
      <c r="AC958" s="77"/>
      <c r="AD958" s="77"/>
    </row>
    <row r="959" spans="1:30">
      <c r="A959" s="80"/>
      <c r="B959" s="39" t="str">
        <f t="shared" si="82"/>
        <v>↑先にセットの種類を選択して下さい。</v>
      </c>
      <c r="C959" s="39">
        <f t="shared" si="83"/>
        <v>0</v>
      </c>
      <c r="D959" s="39">
        <f t="shared" si="84"/>
        <v>0</v>
      </c>
      <c r="AB959" s="77"/>
      <c r="AC959" s="77"/>
      <c r="AD959" s="77"/>
    </row>
    <row r="960" spans="1:30">
      <c r="A960" s="80"/>
      <c r="B960" s="39" t="str">
        <f t="shared" si="82"/>
        <v>↑先にセットの種類を選択して下さい。</v>
      </c>
      <c r="C960" s="39">
        <f t="shared" si="83"/>
        <v>0</v>
      </c>
      <c r="D960" s="39">
        <f t="shared" si="84"/>
        <v>0</v>
      </c>
      <c r="AB960" s="77"/>
      <c r="AC960" s="77"/>
      <c r="AD960" s="77"/>
    </row>
    <row r="961" spans="1:30">
      <c r="A961" s="80"/>
      <c r="B961" s="39" t="str">
        <f t="shared" si="82"/>
        <v>↑先にセットの種類を選択して下さい。</v>
      </c>
      <c r="C961" s="39">
        <f t="shared" si="83"/>
        <v>0</v>
      </c>
      <c r="D961" s="39">
        <f t="shared" si="84"/>
        <v>0</v>
      </c>
      <c r="AB961" s="77"/>
      <c r="AC961" s="77"/>
      <c r="AD961" s="77"/>
    </row>
    <row r="962" spans="1:30">
      <c r="A962" s="80"/>
      <c r="B962" s="39" t="str">
        <f t="shared" si="82"/>
        <v>↑先にセットの種類を選択して下さい。</v>
      </c>
      <c r="C962" s="39">
        <f t="shared" si="83"/>
        <v>0</v>
      </c>
      <c r="D962" s="39">
        <f t="shared" si="84"/>
        <v>0</v>
      </c>
      <c r="AB962" s="77"/>
      <c r="AC962" s="77"/>
      <c r="AD962" s="77"/>
    </row>
    <row r="963" spans="1:30">
      <c r="A963" s="80"/>
      <c r="B963" s="39" t="str">
        <f t="shared" si="82"/>
        <v>↑先にセットの種類を選択して下さい。</v>
      </c>
      <c r="C963" s="39">
        <f t="shared" si="83"/>
        <v>0</v>
      </c>
      <c r="D963" s="39">
        <f t="shared" si="84"/>
        <v>0</v>
      </c>
      <c r="AB963" s="77"/>
      <c r="AC963" s="77"/>
      <c r="AD963" s="77"/>
    </row>
    <row r="964" spans="1:30">
      <c r="A964" s="80"/>
      <c r="B964" s="39" t="str">
        <f t="shared" si="82"/>
        <v>↑先にセットの種類を選択して下さい。</v>
      </c>
      <c r="C964" s="39">
        <f t="shared" si="83"/>
        <v>0</v>
      </c>
      <c r="D964" s="39">
        <f t="shared" si="84"/>
        <v>0</v>
      </c>
      <c r="AB964" s="77"/>
      <c r="AC964" s="77"/>
      <c r="AD964" s="77"/>
    </row>
    <row r="965" spans="1:30">
      <c r="A965" s="80"/>
      <c r="B965" s="39" t="str">
        <f t="shared" si="82"/>
        <v>↑先にセットの種類を選択して下さい。</v>
      </c>
      <c r="C965" s="39">
        <f t="shared" si="83"/>
        <v>0</v>
      </c>
      <c r="D965" s="39">
        <f t="shared" si="84"/>
        <v>0</v>
      </c>
      <c r="AB965" s="77"/>
      <c r="AC965" s="77"/>
      <c r="AD965" s="77"/>
    </row>
    <row r="966" spans="1:30">
      <c r="A966" s="80"/>
      <c r="B966" s="39" t="str">
        <f t="shared" si="82"/>
        <v>↑先にセットの種類を選択して下さい。</v>
      </c>
      <c r="C966" s="39">
        <f t="shared" si="83"/>
        <v>0</v>
      </c>
      <c r="D966" s="39">
        <f t="shared" si="84"/>
        <v>0</v>
      </c>
      <c r="AB966" s="77"/>
      <c r="AC966" s="77"/>
      <c r="AD966" s="77"/>
    </row>
    <row r="967" spans="1:30">
      <c r="A967" s="80"/>
      <c r="B967" s="39" t="str">
        <f t="shared" si="82"/>
        <v>↑先にセットの種類を選択して下さい。</v>
      </c>
      <c r="C967" s="39">
        <f t="shared" si="83"/>
        <v>0</v>
      </c>
      <c r="D967" s="39">
        <f t="shared" si="84"/>
        <v>0</v>
      </c>
      <c r="AB967" s="77"/>
      <c r="AC967" s="77"/>
      <c r="AD967" s="77"/>
    </row>
    <row r="968" spans="1:30">
      <c r="A968" s="80"/>
      <c r="B968" s="39" t="str">
        <f t="shared" si="82"/>
        <v>↑先にセットの種類を選択して下さい。</v>
      </c>
      <c r="C968" s="39">
        <f t="shared" si="83"/>
        <v>0</v>
      </c>
      <c r="D968" s="39">
        <f t="shared" si="84"/>
        <v>0</v>
      </c>
      <c r="AB968" s="77"/>
      <c r="AC968" s="77"/>
      <c r="AD968" s="77"/>
    </row>
    <row r="969" spans="1:30">
      <c r="A969" s="80"/>
      <c r="B969" s="39"/>
      <c r="C969" s="39"/>
      <c r="D969" s="39"/>
      <c r="AB969" s="77"/>
      <c r="AC969" s="77"/>
      <c r="AD969" s="77"/>
    </row>
    <row r="970" spans="1:30">
      <c r="A970" s="80"/>
      <c r="B970" s="39"/>
      <c r="C970" s="39"/>
      <c r="D970" s="39"/>
      <c r="AB970" s="77"/>
      <c r="AC970" s="77"/>
      <c r="AD970" s="77"/>
    </row>
    <row r="971" spans="1:30">
      <c r="A971" s="80">
        <v>28</v>
      </c>
      <c r="B971" s="39" t="str">
        <f>CHOOSE($B$128,"↑先にセットの種類を選択して下さい。",D2,G2,J2,M2,P2,S2,V2,Y2,AB2,AE2,AH2,AK2,AN2,AQ2,AT2,AW2,AZ2,BC2,BF2)</f>
        <v>↑先にセットの種類を選択して下さい。</v>
      </c>
      <c r="C971" s="39">
        <f>CHOOSE($B$128,0,F2,I2,L2,O2,R2,U2,X2,AA2,AD2,AG2,AJ2,AM2,AP2,AS2,AV2,AY2,BB2,BE2,BH2)</f>
        <v>0</v>
      </c>
      <c r="D971" s="39">
        <f>CHOOSE($B$128,0,E2,H2,K2,N2,Q2,T2,W2,Z2,AC2,AF2,AI2,AL2,AO2,AR2,AU2,AX2,BA2,BD2,BG2)</f>
        <v>0</v>
      </c>
      <c r="AB971" s="77"/>
      <c r="AC971" s="77"/>
      <c r="AD971" s="77"/>
    </row>
    <row r="972" spans="1:30">
      <c r="A972" s="80"/>
      <c r="B972" s="39" t="str">
        <f t="shared" ref="B972:B998" si="85">CHOOSE($B$128,"↑先にセットの種類を選択して下さい。",D3,G3,J3,M3,P3,S3,V3,Y3,AB3,AE3,AH3,AK3,AN3,AQ3,AT3,AW3,AZ3,BC3,BF3)</f>
        <v>↑先にセットの種類を選択して下さい。</v>
      </c>
      <c r="C972" s="39">
        <f t="shared" ref="C972:C998" si="86">CHOOSE($B$128,0,F3,I3,L3,O3,R3,U3,X3,AA3,AD3,AG3,AJ3,AM3,AP3,AS3,AV3,AY3,BB3,BE3,BH3)</f>
        <v>0</v>
      </c>
      <c r="D972" s="39">
        <f t="shared" ref="D972:D998" si="87">CHOOSE($B$128,0,E3,H3,K3,N3,Q3,T3,W3,Z3,AC3,AF3,AI3,AL3,AO3,AR3,AU3,AX3,BA3,BD3,BG3)</f>
        <v>0</v>
      </c>
      <c r="AB972" s="77"/>
      <c r="AC972" s="77"/>
      <c r="AD972" s="77"/>
    </row>
    <row r="973" spans="1:30">
      <c r="A973" s="80"/>
      <c r="B973" s="39" t="str">
        <f t="shared" si="85"/>
        <v>↑先にセットの種類を選択して下さい。</v>
      </c>
      <c r="C973" s="39">
        <f t="shared" si="86"/>
        <v>0</v>
      </c>
      <c r="D973" s="39">
        <f t="shared" si="87"/>
        <v>0</v>
      </c>
      <c r="AB973" s="77"/>
      <c r="AC973" s="77"/>
      <c r="AD973" s="77"/>
    </row>
    <row r="974" spans="1:30">
      <c r="A974" s="80"/>
      <c r="B974" s="39" t="str">
        <f t="shared" si="85"/>
        <v>↑先にセットの種類を選択して下さい。</v>
      </c>
      <c r="C974" s="39">
        <f t="shared" si="86"/>
        <v>0</v>
      </c>
      <c r="D974" s="39">
        <f t="shared" si="87"/>
        <v>0</v>
      </c>
      <c r="AB974" s="77"/>
      <c r="AC974" s="77"/>
      <c r="AD974" s="77"/>
    </row>
    <row r="975" spans="1:30">
      <c r="A975" s="80"/>
      <c r="B975" s="39" t="str">
        <f t="shared" si="85"/>
        <v>↑先にセットの種類を選択して下さい。</v>
      </c>
      <c r="C975" s="39">
        <f t="shared" si="86"/>
        <v>0</v>
      </c>
      <c r="D975" s="39">
        <f t="shared" si="87"/>
        <v>0</v>
      </c>
      <c r="AB975" s="77"/>
      <c r="AC975" s="77"/>
      <c r="AD975" s="77"/>
    </row>
    <row r="976" spans="1:30">
      <c r="A976" s="80"/>
      <c r="B976" s="39" t="str">
        <f t="shared" si="85"/>
        <v>↑先にセットの種類を選択して下さい。</v>
      </c>
      <c r="C976" s="39">
        <f t="shared" si="86"/>
        <v>0</v>
      </c>
      <c r="D976" s="39">
        <f t="shared" si="87"/>
        <v>0</v>
      </c>
      <c r="AB976" s="77"/>
      <c r="AC976" s="77"/>
      <c r="AD976" s="77"/>
    </row>
    <row r="977" spans="1:30">
      <c r="A977" s="80"/>
      <c r="B977" s="39" t="str">
        <f t="shared" si="85"/>
        <v>↑先にセットの種類を選択して下さい。</v>
      </c>
      <c r="C977" s="39">
        <f t="shared" si="86"/>
        <v>0</v>
      </c>
      <c r="D977" s="39">
        <f t="shared" si="87"/>
        <v>0</v>
      </c>
      <c r="AB977" s="77"/>
      <c r="AC977" s="77"/>
      <c r="AD977" s="77"/>
    </row>
    <row r="978" spans="1:30">
      <c r="A978" s="80"/>
      <c r="B978" s="39" t="str">
        <f t="shared" si="85"/>
        <v>↑先にセットの種類を選択して下さい。</v>
      </c>
      <c r="C978" s="39">
        <f t="shared" si="86"/>
        <v>0</v>
      </c>
      <c r="D978" s="39">
        <f t="shared" si="87"/>
        <v>0</v>
      </c>
      <c r="AB978" s="77"/>
      <c r="AC978" s="77"/>
      <c r="AD978" s="77"/>
    </row>
    <row r="979" spans="1:30">
      <c r="A979" s="80"/>
      <c r="B979" s="39" t="str">
        <f t="shared" si="85"/>
        <v>↑先にセットの種類を選択して下さい。</v>
      </c>
      <c r="C979" s="39">
        <f t="shared" si="86"/>
        <v>0</v>
      </c>
      <c r="D979" s="39">
        <f t="shared" si="87"/>
        <v>0</v>
      </c>
      <c r="AB979" s="77"/>
      <c r="AC979" s="77"/>
      <c r="AD979" s="77"/>
    </row>
    <row r="980" spans="1:30">
      <c r="A980" s="80"/>
      <c r="B980" s="39" t="str">
        <f t="shared" si="85"/>
        <v>↑先にセットの種類を選択して下さい。</v>
      </c>
      <c r="C980" s="39">
        <f t="shared" si="86"/>
        <v>0</v>
      </c>
      <c r="D980" s="39">
        <f t="shared" si="87"/>
        <v>0</v>
      </c>
      <c r="AB980" s="77"/>
      <c r="AC980" s="77"/>
      <c r="AD980" s="77"/>
    </row>
    <row r="981" spans="1:30">
      <c r="A981" s="80"/>
      <c r="B981" s="39" t="str">
        <f t="shared" si="85"/>
        <v>↑先にセットの種類を選択して下さい。</v>
      </c>
      <c r="C981" s="39">
        <f t="shared" si="86"/>
        <v>0</v>
      </c>
      <c r="D981" s="39">
        <f t="shared" si="87"/>
        <v>0</v>
      </c>
      <c r="AB981" s="77"/>
      <c r="AC981" s="77"/>
      <c r="AD981" s="77"/>
    </row>
    <row r="982" spans="1:30">
      <c r="A982" s="80"/>
      <c r="B982" s="39" t="str">
        <f t="shared" si="85"/>
        <v>↑先にセットの種類を選択して下さい。</v>
      </c>
      <c r="C982" s="39">
        <f t="shared" si="86"/>
        <v>0</v>
      </c>
      <c r="D982" s="39">
        <f t="shared" si="87"/>
        <v>0</v>
      </c>
      <c r="AB982" s="77"/>
      <c r="AC982" s="77"/>
      <c r="AD982" s="77"/>
    </row>
    <row r="983" spans="1:30">
      <c r="A983" s="80"/>
      <c r="B983" s="39" t="str">
        <f t="shared" si="85"/>
        <v>↑先にセットの種類を選択して下さい。</v>
      </c>
      <c r="C983" s="39">
        <f t="shared" si="86"/>
        <v>0</v>
      </c>
      <c r="D983" s="39">
        <f t="shared" si="87"/>
        <v>0</v>
      </c>
      <c r="AB983" s="77"/>
      <c r="AC983" s="77"/>
      <c r="AD983" s="77"/>
    </row>
    <row r="984" spans="1:30">
      <c r="A984" s="80"/>
      <c r="B984" s="39" t="str">
        <f t="shared" si="85"/>
        <v>↑先にセットの種類を選択して下さい。</v>
      </c>
      <c r="C984" s="39">
        <f t="shared" si="86"/>
        <v>0</v>
      </c>
      <c r="D984" s="39">
        <f t="shared" si="87"/>
        <v>0</v>
      </c>
      <c r="AB984" s="77"/>
      <c r="AC984" s="77"/>
      <c r="AD984" s="77"/>
    </row>
    <row r="985" spans="1:30">
      <c r="A985" s="80"/>
      <c r="B985" s="39" t="str">
        <f t="shared" si="85"/>
        <v>↑先にセットの種類を選択して下さい。</v>
      </c>
      <c r="C985" s="39">
        <f t="shared" si="86"/>
        <v>0</v>
      </c>
      <c r="D985" s="39">
        <f t="shared" si="87"/>
        <v>0</v>
      </c>
      <c r="AB985" s="77"/>
      <c r="AC985" s="77"/>
      <c r="AD985" s="77"/>
    </row>
    <row r="986" spans="1:30">
      <c r="A986" s="80"/>
      <c r="B986" s="39" t="str">
        <f t="shared" si="85"/>
        <v>↑先にセットの種類を選択して下さい。</v>
      </c>
      <c r="C986" s="39">
        <f t="shared" si="86"/>
        <v>0</v>
      </c>
      <c r="D986" s="39">
        <f t="shared" si="87"/>
        <v>0</v>
      </c>
      <c r="AB986" s="77"/>
      <c r="AC986" s="77"/>
      <c r="AD986" s="77"/>
    </row>
    <row r="987" spans="1:30">
      <c r="A987" s="80"/>
      <c r="B987" s="39" t="str">
        <f t="shared" si="85"/>
        <v>↑先にセットの種類を選択して下さい。</v>
      </c>
      <c r="C987" s="39">
        <f t="shared" si="86"/>
        <v>0</v>
      </c>
      <c r="D987" s="39">
        <f t="shared" si="87"/>
        <v>0</v>
      </c>
      <c r="AB987" s="77"/>
      <c r="AC987" s="77"/>
      <c r="AD987" s="77"/>
    </row>
    <row r="988" spans="1:30">
      <c r="A988" s="80"/>
      <c r="B988" s="39" t="str">
        <f t="shared" si="85"/>
        <v>↑先にセットの種類を選択して下さい。</v>
      </c>
      <c r="C988" s="39">
        <f t="shared" si="86"/>
        <v>0</v>
      </c>
      <c r="D988" s="39">
        <f t="shared" si="87"/>
        <v>0</v>
      </c>
      <c r="AB988" s="77"/>
      <c r="AC988" s="77"/>
      <c r="AD988" s="77"/>
    </row>
    <row r="989" spans="1:30">
      <c r="A989" s="80"/>
      <c r="B989" s="39" t="str">
        <f t="shared" si="85"/>
        <v>↑先にセットの種類を選択して下さい。</v>
      </c>
      <c r="C989" s="39">
        <f t="shared" si="86"/>
        <v>0</v>
      </c>
      <c r="D989" s="39">
        <f t="shared" si="87"/>
        <v>0</v>
      </c>
      <c r="AB989" s="77"/>
      <c r="AC989" s="77"/>
      <c r="AD989" s="77"/>
    </row>
    <row r="990" spans="1:30">
      <c r="A990" s="80"/>
      <c r="B990" s="39" t="str">
        <f t="shared" si="85"/>
        <v>↑先にセットの種類を選択して下さい。</v>
      </c>
      <c r="C990" s="39">
        <f t="shared" si="86"/>
        <v>0</v>
      </c>
      <c r="D990" s="39">
        <f t="shared" si="87"/>
        <v>0</v>
      </c>
      <c r="AB990" s="77"/>
      <c r="AC990" s="77"/>
      <c r="AD990" s="77"/>
    </row>
    <row r="991" spans="1:30">
      <c r="A991" s="80"/>
      <c r="B991" s="39" t="str">
        <f t="shared" si="85"/>
        <v>↑先にセットの種類を選択して下さい。</v>
      </c>
      <c r="C991" s="39">
        <f t="shared" si="86"/>
        <v>0</v>
      </c>
      <c r="D991" s="39">
        <f t="shared" si="87"/>
        <v>0</v>
      </c>
      <c r="AB991" s="77"/>
      <c r="AC991" s="77"/>
      <c r="AD991" s="77"/>
    </row>
    <row r="992" spans="1:30">
      <c r="A992" s="80"/>
      <c r="B992" s="39" t="str">
        <f t="shared" si="85"/>
        <v>↑先にセットの種類を選択して下さい。</v>
      </c>
      <c r="C992" s="39">
        <f t="shared" si="86"/>
        <v>0</v>
      </c>
      <c r="D992" s="39">
        <f t="shared" si="87"/>
        <v>0</v>
      </c>
      <c r="AB992" s="77"/>
      <c r="AC992" s="77"/>
      <c r="AD992" s="77"/>
    </row>
    <row r="993" spans="1:30">
      <c r="A993" s="80"/>
      <c r="B993" s="39" t="str">
        <f t="shared" si="85"/>
        <v>↑先にセットの種類を選択して下さい。</v>
      </c>
      <c r="C993" s="39">
        <f t="shared" si="86"/>
        <v>0</v>
      </c>
      <c r="D993" s="39">
        <f t="shared" si="87"/>
        <v>0</v>
      </c>
      <c r="AB993" s="77"/>
      <c r="AC993" s="77"/>
      <c r="AD993" s="77"/>
    </row>
    <row r="994" spans="1:30">
      <c r="A994" s="80"/>
      <c r="B994" s="39" t="str">
        <f t="shared" si="85"/>
        <v>↑先にセットの種類を選択して下さい。</v>
      </c>
      <c r="C994" s="39">
        <f t="shared" si="86"/>
        <v>0</v>
      </c>
      <c r="D994" s="39">
        <f t="shared" si="87"/>
        <v>0</v>
      </c>
      <c r="AB994" s="77"/>
      <c r="AC994" s="77"/>
      <c r="AD994" s="77"/>
    </row>
    <row r="995" spans="1:30">
      <c r="A995" s="80"/>
      <c r="B995" s="39" t="str">
        <f t="shared" si="85"/>
        <v>↑先にセットの種類を選択して下さい。</v>
      </c>
      <c r="C995" s="39">
        <f t="shared" si="86"/>
        <v>0</v>
      </c>
      <c r="D995" s="39">
        <f t="shared" si="87"/>
        <v>0</v>
      </c>
      <c r="AB995" s="77"/>
      <c r="AC995" s="77"/>
      <c r="AD995" s="77"/>
    </row>
    <row r="996" spans="1:30">
      <c r="A996" s="80"/>
      <c r="B996" s="39" t="str">
        <f t="shared" si="85"/>
        <v>↑先にセットの種類を選択して下さい。</v>
      </c>
      <c r="C996" s="39">
        <f t="shared" si="86"/>
        <v>0</v>
      </c>
      <c r="D996" s="39">
        <f t="shared" si="87"/>
        <v>0</v>
      </c>
      <c r="AB996" s="77"/>
      <c r="AC996" s="77"/>
      <c r="AD996" s="77"/>
    </row>
    <row r="997" spans="1:30">
      <c r="A997" s="80"/>
      <c r="B997" s="39" t="str">
        <f t="shared" si="85"/>
        <v>↑先にセットの種類を選択して下さい。</v>
      </c>
      <c r="C997" s="39">
        <f t="shared" si="86"/>
        <v>0</v>
      </c>
      <c r="D997" s="39">
        <f t="shared" si="87"/>
        <v>0</v>
      </c>
      <c r="AB997" s="77"/>
      <c r="AC997" s="77"/>
      <c r="AD997" s="77"/>
    </row>
    <row r="998" spans="1:30">
      <c r="A998" s="80"/>
      <c r="B998" s="39" t="str">
        <f t="shared" si="85"/>
        <v>↑先にセットの種類を選択して下さい。</v>
      </c>
      <c r="C998" s="39">
        <f t="shared" si="86"/>
        <v>0</v>
      </c>
      <c r="D998" s="39">
        <f t="shared" si="87"/>
        <v>0</v>
      </c>
      <c r="AB998" s="77"/>
      <c r="AC998" s="77"/>
      <c r="AD998" s="77"/>
    </row>
    <row r="999" spans="1:30">
      <c r="A999" s="80"/>
      <c r="B999" s="39"/>
      <c r="C999" s="39"/>
      <c r="D999" s="39"/>
      <c r="AB999" s="77"/>
      <c r="AC999" s="77"/>
      <c r="AD999" s="77"/>
    </row>
    <row r="1000" spans="1:30">
      <c r="A1000" s="80"/>
      <c r="B1000" s="39"/>
      <c r="C1000" s="39"/>
      <c r="D1000" s="39"/>
      <c r="AB1000" s="77"/>
      <c r="AC1000" s="77"/>
      <c r="AD1000" s="77"/>
    </row>
    <row r="1001" spans="1:30">
      <c r="A1001" s="80">
        <v>29</v>
      </c>
      <c r="B1001" s="39" t="str">
        <f>CHOOSE($B$129,"↑先にセットの種類を選択して下さい。",D2,G2,J2,M2,P2,S2,V2,Y2,AB2,AE2,AH2,AK2,AN2,AQ2,AT2,AW2,AZ2,BC2,BF2)</f>
        <v>↑先にセットの種類を選択して下さい。</v>
      </c>
      <c r="C1001" s="39">
        <f>CHOOSE($B$129,0,F2,I2,L2,O2,R2,U2,X2,AA2,AD2,AG2,AJ2,AM2,AP2,AS2,AV2,AY2,BB2,BE2,BH2)</f>
        <v>0</v>
      </c>
      <c r="D1001" s="39">
        <f>CHOOSE($B$129,0,E2,H2,K2,N2,Q2,T2,W2,Z2,AC2,AF2,AI2,AL2,AO2,AR2,AU2,AX2,BA2,BD2,BG2)</f>
        <v>0</v>
      </c>
      <c r="AB1001" s="77"/>
      <c r="AC1001" s="77"/>
      <c r="AD1001" s="77"/>
    </row>
    <row r="1002" spans="1:30">
      <c r="A1002" s="80"/>
      <c r="B1002" s="39" t="str">
        <f t="shared" ref="B1002:B1028" si="88">CHOOSE($B$129,"↑先にセットの種類を選択して下さい。",D3,G3,J3,M3,P3,S3,V3,Y3,AB3,AE3,AH3,AK3,AN3,AQ3,AT3,AW3,AZ3,BC3,BF3)</f>
        <v>↑先にセットの種類を選択して下さい。</v>
      </c>
      <c r="C1002" s="39">
        <f t="shared" ref="C1002:C1028" si="89">CHOOSE($B$129,0,F3,I3,L3,O3,R3,U3,X3,AA3,AD3,AG3,AJ3,AM3,AP3,AS3,AV3,AY3,BB3,BE3,BH3)</f>
        <v>0</v>
      </c>
      <c r="D1002" s="39">
        <f t="shared" ref="D1002:D1028" si="90">CHOOSE($B$129,0,E3,H3,K3,N3,Q3,T3,W3,Z3,AC3,AF3,AI3,AL3,AO3,AR3,AU3,AX3,BA3,BD3,BG3)</f>
        <v>0</v>
      </c>
      <c r="AB1002" s="77"/>
      <c r="AC1002" s="77"/>
      <c r="AD1002" s="77"/>
    </row>
    <row r="1003" spans="1:30">
      <c r="A1003" s="80"/>
      <c r="B1003" s="39" t="str">
        <f t="shared" si="88"/>
        <v>↑先にセットの種類を選択して下さい。</v>
      </c>
      <c r="C1003" s="39">
        <f t="shared" si="89"/>
        <v>0</v>
      </c>
      <c r="D1003" s="39">
        <f t="shared" si="90"/>
        <v>0</v>
      </c>
      <c r="AB1003" s="77"/>
      <c r="AC1003" s="77"/>
      <c r="AD1003" s="77"/>
    </row>
    <row r="1004" spans="1:30">
      <c r="A1004" s="80"/>
      <c r="B1004" s="39" t="str">
        <f t="shared" si="88"/>
        <v>↑先にセットの種類を選択して下さい。</v>
      </c>
      <c r="C1004" s="39">
        <f t="shared" si="89"/>
        <v>0</v>
      </c>
      <c r="D1004" s="39">
        <f t="shared" si="90"/>
        <v>0</v>
      </c>
      <c r="AB1004" s="77"/>
      <c r="AC1004" s="77"/>
      <c r="AD1004" s="77"/>
    </row>
    <row r="1005" spans="1:30">
      <c r="A1005" s="80"/>
      <c r="B1005" s="39" t="str">
        <f t="shared" si="88"/>
        <v>↑先にセットの種類を選択して下さい。</v>
      </c>
      <c r="C1005" s="39">
        <f t="shared" si="89"/>
        <v>0</v>
      </c>
      <c r="D1005" s="39">
        <f t="shared" si="90"/>
        <v>0</v>
      </c>
      <c r="AB1005" s="77"/>
      <c r="AC1005" s="77"/>
      <c r="AD1005" s="77"/>
    </row>
    <row r="1006" spans="1:30">
      <c r="A1006" s="80"/>
      <c r="B1006" s="39" t="str">
        <f t="shared" si="88"/>
        <v>↑先にセットの種類を選択して下さい。</v>
      </c>
      <c r="C1006" s="39">
        <f t="shared" si="89"/>
        <v>0</v>
      </c>
      <c r="D1006" s="39">
        <f t="shared" si="90"/>
        <v>0</v>
      </c>
      <c r="AB1006" s="77"/>
      <c r="AC1006" s="77"/>
      <c r="AD1006" s="77"/>
    </row>
    <row r="1007" spans="1:30">
      <c r="A1007" s="80"/>
      <c r="B1007" s="39" t="str">
        <f t="shared" si="88"/>
        <v>↑先にセットの種類を選択して下さい。</v>
      </c>
      <c r="C1007" s="39">
        <f t="shared" si="89"/>
        <v>0</v>
      </c>
      <c r="D1007" s="39">
        <f t="shared" si="90"/>
        <v>0</v>
      </c>
      <c r="AB1007" s="77"/>
      <c r="AC1007" s="77"/>
      <c r="AD1007" s="77"/>
    </row>
    <row r="1008" spans="1:30">
      <c r="A1008" s="80"/>
      <c r="B1008" s="39" t="str">
        <f t="shared" si="88"/>
        <v>↑先にセットの種類を選択して下さい。</v>
      </c>
      <c r="C1008" s="39">
        <f t="shared" si="89"/>
        <v>0</v>
      </c>
      <c r="D1008" s="39">
        <f t="shared" si="90"/>
        <v>0</v>
      </c>
      <c r="AB1008" s="77"/>
      <c r="AC1008" s="77"/>
      <c r="AD1008" s="77"/>
    </row>
    <row r="1009" spans="1:30">
      <c r="A1009" s="80"/>
      <c r="B1009" s="39" t="str">
        <f t="shared" si="88"/>
        <v>↑先にセットの種類を選択して下さい。</v>
      </c>
      <c r="C1009" s="39">
        <f t="shared" si="89"/>
        <v>0</v>
      </c>
      <c r="D1009" s="39">
        <f t="shared" si="90"/>
        <v>0</v>
      </c>
      <c r="AB1009" s="77"/>
      <c r="AC1009" s="77"/>
      <c r="AD1009" s="77"/>
    </row>
    <row r="1010" spans="1:30">
      <c r="A1010" s="80"/>
      <c r="B1010" s="39" t="str">
        <f t="shared" si="88"/>
        <v>↑先にセットの種類を選択して下さい。</v>
      </c>
      <c r="C1010" s="39">
        <f t="shared" si="89"/>
        <v>0</v>
      </c>
      <c r="D1010" s="39">
        <f t="shared" si="90"/>
        <v>0</v>
      </c>
      <c r="AB1010" s="77"/>
      <c r="AC1010" s="77"/>
      <c r="AD1010" s="77"/>
    </row>
    <row r="1011" spans="1:30">
      <c r="A1011" s="80"/>
      <c r="B1011" s="39" t="str">
        <f t="shared" si="88"/>
        <v>↑先にセットの種類を選択して下さい。</v>
      </c>
      <c r="C1011" s="39">
        <f t="shared" si="89"/>
        <v>0</v>
      </c>
      <c r="D1011" s="39">
        <f t="shared" si="90"/>
        <v>0</v>
      </c>
      <c r="AB1011" s="77"/>
      <c r="AC1011" s="77"/>
      <c r="AD1011" s="77"/>
    </row>
    <row r="1012" spans="1:30">
      <c r="A1012" s="80"/>
      <c r="B1012" s="39" t="str">
        <f t="shared" si="88"/>
        <v>↑先にセットの種類を選択して下さい。</v>
      </c>
      <c r="C1012" s="39">
        <f t="shared" si="89"/>
        <v>0</v>
      </c>
      <c r="D1012" s="39">
        <f t="shared" si="90"/>
        <v>0</v>
      </c>
      <c r="AB1012" s="77"/>
      <c r="AC1012" s="77"/>
      <c r="AD1012" s="77"/>
    </row>
    <row r="1013" spans="1:30">
      <c r="A1013" s="80"/>
      <c r="B1013" s="39" t="str">
        <f t="shared" si="88"/>
        <v>↑先にセットの種類を選択して下さい。</v>
      </c>
      <c r="C1013" s="39">
        <f t="shared" si="89"/>
        <v>0</v>
      </c>
      <c r="D1013" s="39">
        <f t="shared" si="90"/>
        <v>0</v>
      </c>
      <c r="AB1013" s="77"/>
      <c r="AC1013" s="77"/>
      <c r="AD1013" s="77"/>
    </row>
    <row r="1014" spans="1:30">
      <c r="A1014" s="80"/>
      <c r="B1014" s="39" t="str">
        <f t="shared" si="88"/>
        <v>↑先にセットの種類を選択して下さい。</v>
      </c>
      <c r="C1014" s="39">
        <f t="shared" si="89"/>
        <v>0</v>
      </c>
      <c r="D1014" s="39">
        <f t="shared" si="90"/>
        <v>0</v>
      </c>
      <c r="AB1014" s="77"/>
      <c r="AC1014" s="77"/>
      <c r="AD1014" s="77"/>
    </row>
    <row r="1015" spans="1:30">
      <c r="A1015" s="80"/>
      <c r="B1015" s="39" t="str">
        <f t="shared" si="88"/>
        <v>↑先にセットの種類を選択して下さい。</v>
      </c>
      <c r="C1015" s="39">
        <f t="shared" si="89"/>
        <v>0</v>
      </c>
      <c r="D1015" s="39">
        <f t="shared" si="90"/>
        <v>0</v>
      </c>
      <c r="AB1015" s="77"/>
      <c r="AC1015" s="77"/>
      <c r="AD1015" s="77"/>
    </row>
    <row r="1016" spans="1:30">
      <c r="A1016" s="80"/>
      <c r="B1016" s="39" t="str">
        <f t="shared" si="88"/>
        <v>↑先にセットの種類を選択して下さい。</v>
      </c>
      <c r="C1016" s="39">
        <f t="shared" si="89"/>
        <v>0</v>
      </c>
      <c r="D1016" s="39">
        <f t="shared" si="90"/>
        <v>0</v>
      </c>
      <c r="AB1016" s="77"/>
      <c r="AC1016" s="77"/>
      <c r="AD1016" s="77"/>
    </row>
    <row r="1017" spans="1:30">
      <c r="A1017" s="80"/>
      <c r="B1017" s="39" t="str">
        <f t="shared" si="88"/>
        <v>↑先にセットの種類を選択して下さい。</v>
      </c>
      <c r="C1017" s="39">
        <f t="shared" si="89"/>
        <v>0</v>
      </c>
      <c r="D1017" s="39">
        <f t="shared" si="90"/>
        <v>0</v>
      </c>
      <c r="AB1017" s="77"/>
      <c r="AC1017" s="77"/>
      <c r="AD1017" s="77"/>
    </row>
    <row r="1018" spans="1:30">
      <c r="A1018" s="80"/>
      <c r="B1018" s="39" t="str">
        <f t="shared" si="88"/>
        <v>↑先にセットの種類を選択して下さい。</v>
      </c>
      <c r="C1018" s="39">
        <f t="shared" si="89"/>
        <v>0</v>
      </c>
      <c r="D1018" s="39">
        <f t="shared" si="90"/>
        <v>0</v>
      </c>
      <c r="AB1018" s="77"/>
      <c r="AC1018" s="77"/>
      <c r="AD1018" s="77"/>
    </row>
    <row r="1019" spans="1:30">
      <c r="A1019" s="80"/>
      <c r="B1019" s="39" t="str">
        <f t="shared" si="88"/>
        <v>↑先にセットの種類を選択して下さい。</v>
      </c>
      <c r="C1019" s="39">
        <f t="shared" si="89"/>
        <v>0</v>
      </c>
      <c r="D1019" s="39">
        <f t="shared" si="90"/>
        <v>0</v>
      </c>
      <c r="AB1019" s="77"/>
      <c r="AC1019" s="77"/>
      <c r="AD1019" s="77"/>
    </row>
    <row r="1020" spans="1:30">
      <c r="A1020" s="80"/>
      <c r="B1020" s="39" t="str">
        <f t="shared" si="88"/>
        <v>↑先にセットの種類を選択して下さい。</v>
      </c>
      <c r="C1020" s="39">
        <f t="shared" si="89"/>
        <v>0</v>
      </c>
      <c r="D1020" s="39">
        <f t="shared" si="90"/>
        <v>0</v>
      </c>
      <c r="AB1020" s="77"/>
      <c r="AC1020" s="77"/>
      <c r="AD1020" s="77"/>
    </row>
    <row r="1021" spans="1:30">
      <c r="A1021" s="80"/>
      <c r="B1021" s="39" t="str">
        <f t="shared" si="88"/>
        <v>↑先にセットの種類を選択して下さい。</v>
      </c>
      <c r="C1021" s="39">
        <f t="shared" si="89"/>
        <v>0</v>
      </c>
      <c r="D1021" s="39">
        <f t="shared" si="90"/>
        <v>0</v>
      </c>
      <c r="AB1021" s="77"/>
      <c r="AC1021" s="77"/>
      <c r="AD1021" s="77"/>
    </row>
    <row r="1022" spans="1:30">
      <c r="A1022" s="80"/>
      <c r="B1022" s="39" t="str">
        <f t="shared" si="88"/>
        <v>↑先にセットの種類を選択して下さい。</v>
      </c>
      <c r="C1022" s="39">
        <f t="shared" si="89"/>
        <v>0</v>
      </c>
      <c r="D1022" s="39">
        <f t="shared" si="90"/>
        <v>0</v>
      </c>
      <c r="AB1022" s="77"/>
      <c r="AC1022" s="77"/>
      <c r="AD1022" s="77"/>
    </row>
    <row r="1023" spans="1:30">
      <c r="A1023" s="80"/>
      <c r="B1023" s="39" t="str">
        <f t="shared" si="88"/>
        <v>↑先にセットの種類を選択して下さい。</v>
      </c>
      <c r="C1023" s="39">
        <f t="shared" si="89"/>
        <v>0</v>
      </c>
      <c r="D1023" s="39">
        <f t="shared" si="90"/>
        <v>0</v>
      </c>
      <c r="AB1023" s="77"/>
      <c r="AC1023" s="77"/>
      <c r="AD1023" s="77"/>
    </row>
    <row r="1024" spans="1:30">
      <c r="A1024" s="80"/>
      <c r="B1024" s="39" t="str">
        <f t="shared" si="88"/>
        <v>↑先にセットの種類を選択して下さい。</v>
      </c>
      <c r="C1024" s="39">
        <f t="shared" si="89"/>
        <v>0</v>
      </c>
      <c r="D1024" s="39">
        <f t="shared" si="90"/>
        <v>0</v>
      </c>
      <c r="AB1024" s="77"/>
      <c r="AC1024" s="77"/>
      <c r="AD1024" s="77"/>
    </row>
    <row r="1025" spans="1:30">
      <c r="A1025" s="80"/>
      <c r="B1025" s="39" t="str">
        <f t="shared" si="88"/>
        <v>↑先にセットの種類を選択して下さい。</v>
      </c>
      <c r="C1025" s="39">
        <f t="shared" si="89"/>
        <v>0</v>
      </c>
      <c r="D1025" s="39">
        <f t="shared" si="90"/>
        <v>0</v>
      </c>
      <c r="AB1025" s="77"/>
      <c r="AC1025" s="77"/>
      <c r="AD1025" s="77"/>
    </row>
    <row r="1026" spans="1:30">
      <c r="A1026" s="80"/>
      <c r="B1026" s="39" t="str">
        <f t="shared" si="88"/>
        <v>↑先にセットの種類を選択して下さい。</v>
      </c>
      <c r="C1026" s="39">
        <f t="shared" si="89"/>
        <v>0</v>
      </c>
      <c r="D1026" s="39">
        <f t="shared" si="90"/>
        <v>0</v>
      </c>
      <c r="AB1026" s="77"/>
      <c r="AC1026" s="77"/>
      <c r="AD1026" s="77"/>
    </row>
    <row r="1027" spans="1:30">
      <c r="A1027" s="80"/>
      <c r="B1027" s="39" t="str">
        <f t="shared" si="88"/>
        <v>↑先にセットの種類を選択して下さい。</v>
      </c>
      <c r="C1027" s="39">
        <f t="shared" si="89"/>
        <v>0</v>
      </c>
      <c r="D1027" s="39">
        <f t="shared" si="90"/>
        <v>0</v>
      </c>
      <c r="AB1027" s="77"/>
      <c r="AC1027" s="77"/>
      <c r="AD1027" s="77"/>
    </row>
    <row r="1028" spans="1:30">
      <c r="A1028" s="80"/>
      <c r="B1028" s="39" t="str">
        <f t="shared" si="88"/>
        <v>↑先にセットの種類を選択して下さい。</v>
      </c>
      <c r="C1028" s="39">
        <f t="shared" si="89"/>
        <v>0</v>
      </c>
      <c r="D1028" s="39">
        <f t="shared" si="90"/>
        <v>0</v>
      </c>
      <c r="AB1028" s="77"/>
      <c r="AC1028" s="77"/>
      <c r="AD1028" s="77"/>
    </row>
    <row r="1029" spans="1:30">
      <c r="A1029" s="80"/>
      <c r="B1029" s="39"/>
      <c r="C1029" s="39"/>
      <c r="D1029" s="39"/>
      <c r="AB1029" s="77"/>
      <c r="AC1029" s="77"/>
      <c r="AD1029" s="77"/>
    </row>
    <row r="1030" spans="1:30">
      <c r="A1030" s="80"/>
      <c r="B1030" s="39"/>
      <c r="C1030" s="39"/>
      <c r="D1030" s="39"/>
      <c r="AB1030" s="77"/>
      <c r="AC1030" s="77"/>
      <c r="AD1030" s="77"/>
    </row>
    <row r="1031" spans="1:30">
      <c r="A1031" s="80">
        <v>30</v>
      </c>
      <c r="B1031" s="39" t="str">
        <f>CHOOSE($B$130,"↑先にセットの種類を選択して下さい。",D2,G2,J2,M2,P2,S2,V2,Y2,AB2,AE2,AH2,AK2,AN2,AQ2,AT2,AW2,AZ2,BC2,BF2)</f>
        <v>↑先にセットの種類を選択して下さい。</v>
      </c>
      <c r="C1031" s="39">
        <f>CHOOSE($B$130,0,F2,I2,L2,O2,R2,U2,X2,AA2,AD2,AG2,AJ2,AM2,AP2,AS2,AV2,AY2,BB2,BE2,BH2)</f>
        <v>0</v>
      </c>
      <c r="D1031" s="39">
        <f>CHOOSE($B$130,0,E2,H2,K2,N2,Q2,T2,W2,Z2,AC2,AF2,AI2,AL2,AO2,AR2,AU2,AX2,BA2,BD2,BG2)</f>
        <v>0</v>
      </c>
      <c r="AB1031" s="77"/>
      <c r="AC1031" s="77"/>
      <c r="AD1031" s="77"/>
    </row>
    <row r="1032" spans="1:30">
      <c r="A1032" s="80"/>
      <c r="B1032" s="39" t="str">
        <f t="shared" ref="B1032:B1058" si="91">CHOOSE($B$130,"↑先にセットの種類を選択して下さい。",D3,G3,J3,M3,P3,S3,V3,Y3,AB3,AE3,AH3,AK3,AN3,AQ3,AT3,AW3,AZ3,BC3,BF3)</f>
        <v>↑先にセットの種類を選択して下さい。</v>
      </c>
      <c r="C1032" s="39">
        <f t="shared" ref="C1032:C1058" si="92">CHOOSE($B$130,0,F3,I3,L3,O3,R3,U3,X3,AA3,AD3,AG3,AJ3,AM3,AP3,AS3,AV3,AY3,BB3,BE3,BH3)</f>
        <v>0</v>
      </c>
      <c r="D1032" s="39">
        <f t="shared" ref="D1032:D1058" si="93">CHOOSE($B$130,0,E3,H3,K3,N3,Q3,T3,W3,Z3,AC3,AF3,AI3,AL3,AO3,AR3,AU3,AX3,BA3,BD3,BG3)</f>
        <v>0</v>
      </c>
      <c r="AB1032" s="77"/>
      <c r="AC1032" s="77"/>
      <c r="AD1032" s="77"/>
    </row>
    <row r="1033" spans="1:30">
      <c r="A1033" s="80"/>
      <c r="B1033" s="39" t="str">
        <f t="shared" si="91"/>
        <v>↑先にセットの種類を選択して下さい。</v>
      </c>
      <c r="C1033" s="39">
        <f t="shared" si="92"/>
        <v>0</v>
      </c>
      <c r="D1033" s="39">
        <f t="shared" si="93"/>
        <v>0</v>
      </c>
      <c r="AB1033" s="77"/>
      <c r="AC1033" s="77"/>
      <c r="AD1033" s="77"/>
    </row>
    <row r="1034" spans="1:30">
      <c r="A1034" s="80"/>
      <c r="B1034" s="39" t="str">
        <f t="shared" si="91"/>
        <v>↑先にセットの種類を選択して下さい。</v>
      </c>
      <c r="C1034" s="39">
        <f t="shared" si="92"/>
        <v>0</v>
      </c>
      <c r="D1034" s="39">
        <f t="shared" si="93"/>
        <v>0</v>
      </c>
      <c r="AB1034" s="77"/>
      <c r="AC1034" s="77"/>
      <c r="AD1034" s="77"/>
    </row>
    <row r="1035" spans="1:30">
      <c r="A1035" s="80"/>
      <c r="B1035" s="39" t="str">
        <f t="shared" si="91"/>
        <v>↑先にセットの種類を選択して下さい。</v>
      </c>
      <c r="C1035" s="39">
        <f t="shared" si="92"/>
        <v>0</v>
      </c>
      <c r="D1035" s="39">
        <f t="shared" si="93"/>
        <v>0</v>
      </c>
      <c r="AB1035" s="77"/>
      <c r="AC1035" s="77"/>
      <c r="AD1035" s="77"/>
    </row>
    <row r="1036" spans="1:30">
      <c r="A1036" s="80"/>
      <c r="B1036" s="39" t="str">
        <f t="shared" si="91"/>
        <v>↑先にセットの種類を選択して下さい。</v>
      </c>
      <c r="C1036" s="39">
        <f t="shared" si="92"/>
        <v>0</v>
      </c>
      <c r="D1036" s="39">
        <f t="shared" si="93"/>
        <v>0</v>
      </c>
      <c r="AB1036" s="77"/>
      <c r="AC1036" s="77"/>
      <c r="AD1036" s="77"/>
    </row>
    <row r="1037" spans="1:30">
      <c r="A1037" s="80"/>
      <c r="B1037" s="39" t="str">
        <f t="shared" si="91"/>
        <v>↑先にセットの種類を選択して下さい。</v>
      </c>
      <c r="C1037" s="39">
        <f t="shared" si="92"/>
        <v>0</v>
      </c>
      <c r="D1037" s="39">
        <f t="shared" si="93"/>
        <v>0</v>
      </c>
      <c r="AB1037" s="77"/>
      <c r="AC1037" s="77"/>
      <c r="AD1037" s="77"/>
    </row>
    <row r="1038" spans="1:30">
      <c r="A1038" s="80"/>
      <c r="B1038" s="39" t="str">
        <f t="shared" si="91"/>
        <v>↑先にセットの種類を選択して下さい。</v>
      </c>
      <c r="C1038" s="39">
        <f t="shared" si="92"/>
        <v>0</v>
      </c>
      <c r="D1038" s="39">
        <f t="shared" si="93"/>
        <v>0</v>
      </c>
      <c r="AB1038" s="77"/>
      <c r="AC1038" s="77"/>
      <c r="AD1038" s="77"/>
    </row>
    <row r="1039" spans="1:30">
      <c r="A1039" s="80"/>
      <c r="B1039" s="39" t="str">
        <f t="shared" si="91"/>
        <v>↑先にセットの種類を選択して下さい。</v>
      </c>
      <c r="C1039" s="39">
        <f t="shared" si="92"/>
        <v>0</v>
      </c>
      <c r="D1039" s="39">
        <f t="shared" si="93"/>
        <v>0</v>
      </c>
      <c r="AB1039" s="77"/>
      <c r="AC1039" s="77"/>
      <c r="AD1039" s="77"/>
    </row>
    <row r="1040" spans="1:30">
      <c r="A1040" s="80"/>
      <c r="B1040" s="39" t="str">
        <f t="shared" si="91"/>
        <v>↑先にセットの種類を選択して下さい。</v>
      </c>
      <c r="C1040" s="39">
        <f t="shared" si="92"/>
        <v>0</v>
      </c>
      <c r="D1040" s="39">
        <f t="shared" si="93"/>
        <v>0</v>
      </c>
      <c r="AB1040" s="77"/>
      <c r="AC1040" s="77"/>
      <c r="AD1040" s="77"/>
    </row>
    <row r="1041" spans="1:30">
      <c r="A1041" s="80"/>
      <c r="B1041" s="39" t="str">
        <f t="shared" si="91"/>
        <v>↑先にセットの種類を選択して下さい。</v>
      </c>
      <c r="C1041" s="39">
        <f t="shared" si="92"/>
        <v>0</v>
      </c>
      <c r="D1041" s="39">
        <f t="shared" si="93"/>
        <v>0</v>
      </c>
      <c r="AB1041" s="77"/>
      <c r="AC1041" s="77"/>
      <c r="AD1041" s="77"/>
    </row>
    <row r="1042" spans="1:30">
      <c r="A1042" s="80"/>
      <c r="B1042" s="39" t="str">
        <f t="shared" si="91"/>
        <v>↑先にセットの種類を選択して下さい。</v>
      </c>
      <c r="C1042" s="39">
        <f t="shared" si="92"/>
        <v>0</v>
      </c>
      <c r="D1042" s="39">
        <f t="shared" si="93"/>
        <v>0</v>
      </c>
      <c r="AB1042" s="77"/>
      <c r="AC1042" s="77"/>
      <c r="AD1042" s="77"/>
    </row>
    <row r="1043" spans="1:30">
      <c r="A1043" s="80"/>
      <c r="B1043" s="39" t="str">
        <f t="shared" si="91"/>
        <v>↑先にセットの種類を選択して下さい。</v>
      </c>
      <c r="C1043" s="39">
        <f t="shared" si="92"/>
        <v>0</v>
      </c>
      <c r="D1043" s="39">
        <f t="shared" si="93"/>
        <v>0</v>
      </c>
      <c r="AB1043" s="77"/>
      <c r="AC1043" s="77"/>
      <c r="AD1043" s="77"/>
    </row>
    <row r="1044" spans="1:30">
      <c r="A1044" s="80"/>
      <c r="B1044" s="39" t="str">
        <f t="shared" si="91"/>
        <v>↑先にセットの種類を選択して下さい。</v>
      </c>
      <c r="C1044" s="39">
        <f t="shared" si="92"/>
        <v>0</v>
      </c>
      <c r="D1044" s="39">
        <f t="shared" si="93"/>
        <v>0</v>
      </c>
      <c r="AB1044" s="77"/>
      <c r="AC1044" s="77"/>
      <c r="AD1044" s="77"/>
    </row>
    <row r="1045" spans="1:30">
      <c r="A1045" s="80"/>
      <c r="B1045" s="39" t="str">
        <f t="shared" si="91"/>
        <v>↑先にセットの種類を選択して下さい。</v>
      </c>
      <c r="C1045" s="39">
        <f t="shared" si="92"/>
        <v>0</v>
      </c>
      <c r="D1045" s="39">
        <f t="shared" si="93"/>
        <v>0</v>
      </c>
      <c r="AB1045" s="77"/>
      <c r="AC1045" s="77"/>
      <c r="AD1045" s="77"/>
    </row>
    <row r="1046" spans="1:30">
      <c r="A1046" s="80"/>
      <c r="B1046" s="39" t="str">
        <f t="shared" si="91"/>
        <v>↑先にセットの種類を選択して下さい。</v>
      </c>
      <c r="C1046" s="39">
        <f t="shared" si="92"/>
        <v>0</v>
      </c>
      <c r="D1046" s="39">
        <f t="shared" si="93"/>
        <v>0</v>
      </c>
      <c r="AB1046" s="77"/>
      <c r="AC1046" s="77"/>
      <c r="AD1046" s="77"/>
    </row>
    <row r="1047" spans="1:30">
      <c r="A1047" s="80"/>
      <c r="B1047" s="39" t="str">
        <f t="shared" si="91"/>
        <v>↑先にセットの種類を選択して下さい。</v>
      </c>
      <c r="C1047" s="39">
        <f t="shared" si="92"/>
        <v>0</v>
      </c>
      <c r="D1047" s="39">
        <f t="shared" si="93"/>
        <v>0</v>
      </c>
      <c r="AB1047" s="77"/>
      <c r="AC1047" s="77"/>
      <c r="AD1047" s="77"/>
    </row>
    <row r="1048" spans="1:30">
      <c r="A1048" s="80"/>
      <c r="B1048" s="39" t="str">
        <f t="shared" si="91"/>
        <v>↑先にセットの種類を選択して下さい。</v>
      </c>
      <c r="C1048" s="39">
        <f t="shared" si="92"/>
        <v>0</v>
      </c>
      <c r="D1048" s="39">
        <f t="shared" si="93"/>
        <v>0</v>
      </c>
      <c r="AB1048" s="77"/>
      <c r="AC1048" s="77"/>
      <c r="AD1048" s="77"/>
    </row>
    <row r="1049" spans="1:30">
      <c r="A1049" s="80"/>
      <c r="B1049" s="39" t="str">
        <f t="shared" si="91"/>
        <v>↑先にセットの種類を選択して下さい。</v>
      </c>
      <c r="C1049" s="39">
        <f t="shared" si="92"/>
        <v>0</v>
      </c>
      <c r="D1049" s="39">
        <f t="shared" si="93"/>
        <v>0</v>
      </c>
      <c r="AB1049" s="77"/>
      <c r="AC1049" s="77"/>
      <c r="AD1049" s="77"/>
    </row>
    <row r="1050" spans="1:30">
      <c r="A1050" s="80"/>
      <c r="B1050" s="39" t="str">
        <f t="shared" si="91"/>
        <v>↑先にセットの種類を選択して下さい。</v>
      </c>
      <c r="C1050" s="39">
        <f t="shared" si="92"/>
        <v>0</v>
      </c>
      <c r="D1050" s="39">
        <f t="shared" si="93"/>
        <v>0</v>
      </c>
      <c r="AB1050" s="77"/>
      <c r="AC1050" s="77"/>
      <c r="AD1050" s="77"/>
    </row>
    <row r="1051" spans="1:30">
      <c r="A1051" s="80"/>
      <c r="B1051" s="39" t="str">
        <f t="shared" si="91"/>
        <v>↑先にセットの種類を選択して下さい。</v>
      </c>
      <c r="C1051" s="39">
        <f t="shared" si="92"/>
        <v>0</v>
      </c>
      <c r="D1051" s="39">
        <f t="shared" si="93"/>
        <v>0</v>
      </c>
      <c r="AB1051" s="77"/>
      <c r="AC1051" s="77"/>
      <c r="AD1051" s="77"/>
    </row>
    <row r="1052" spans="1:30">
      <c r="A1052" s="80"/>
      <c r="B1052" s="39" t="str">
        <f t="shared" si="91"/>
        <v>↑先にセットの種類を選択して下さい。</v>
      </c>
      <c r="C1052" s="39">
        <f t="shared" si="92"/>
        <v>0</v>
      </c>
      <c r="D1052" s="39">
        <f t="shared" si="93"/>
        <v>0</v>
      </c>
      <c r="AB1052" s="77"/>
      <c r="AC1052" s="77"/>
      <c r="AD1052" s="77"/>
    </row>
    <row r="1053" spans="1:30">
      <c r="A1053" s="80"/>
      <c r="B1053" s="39" t="str">
        <f t="shared" si="91"/>
        <v>↑先にセットの種類を選択して下さい。</v>
      </c>
      <c r="C1053" s="39">
        <f t="shared" si="92"/>
        <v>0</v>
      </c>
      <c r="D1053" s="39">
        <f t="shared" si="93"/>
        <v>0</v>
      </c>
      <c r="AB1053" s="77"/>
      <c r="AC1053" s="77"/>
      <c r="AD1053" s="77"/>
    </row>
    <row r="1054" spans="1:30">
      <c r="A1054" s="80"/>
      <c r="B1054" s="39" t="str">
        <f t="shared" si="91"/>
        <v>↑先にセットの種類を選択して下さい。</v>
      </c>
      <c r="C1054" s="39">
        <f t="shared" si="92"/>
        <v>0</v>
      </c>
      <c r="D1054" s="39">
        <f t="shared" si="93"/>
        <v>0</v>
      </c>
      <c r="AB1054" s="77"/>
      <c r="AC1054" s="77"/>
      <c r="AD1054" s="77"/>
    </row>
    <row r="1055" spans="1:30">
      <c r="A1055" s="80"/>
      <c r="B1055" s="39" t="str">
        <f t="shared" si="91"/>
        <v>↑先にセットの種類を選択して下さい。</v>
      </c>
      <c r="C1055" s="39">
        <f t="shared" si="92"/>
        <v>0</v>
      </c>
      <c r="D1055" s="39">
        <f t="shared" si="93"/>
        <v>0</v>
      </c>
      <c r="AB1055" s="77"/>
      <c r="AC1055" s="77"/>
      <c r="AD1055" s="77"/>
    </row>
    <row r="1056" spans="1:30">
      <c r="A1056" s="80"/>
      <c r="B1056" s="39" t="str">
        <f t="shared" si="91"/>
        <v>↑先にセットの種類を選択して下さい。</v>
      </c>
      <c r="C1056" s="39">
        <f t="shared" si="92"/>
        <v>0</v>
      </c>
      <c r="D1056" s="39">
        <f t="shared" si="93"/>
        <v>0</v>
      </c>
      <c r="AB1056" s="77"/>
      <c r="AC1056" s="77"/>
      <c r="AD1056" s="77"/>
    </row>
    <row r="1057" spans="1:30">
      <c r="A1057" s="80"/>
      <c r="B1057" s="39" t="str">
        <f t="shared" si="91"/>
        <v>↑先にセットの種類を選択して下さい。</v>
      </c>
      <c r="C1057" s="39">
        <f t="shared" si="92"/>
        <v>0</v>
      </c>
      <c r="D1057" s="39">
        <f t="shared" si="93"/>
        <v>0</v>
      </c>
      <c r="AB1057" s="77"/>
      <c r="AC1057" s="77"/>
      <c r="AD1057" s="77"/>
    </row>
    <row r="1058" spans="1:30">
      <c r="A1058" s="80"/>
      <c r="B1058" s="39" t="str">
        <f t="shared" si="91"/>
        <v>↑先にセットの種類を選択して下さい。</v>
      </c>
      <c r="C1058" s="39">
        <f t="shared" si="92"/>
        <v>0</v>
      </c>
      <c r="D1058" s="39">
        <f t="shared" si="93"/>
        <v>0</v>
      </c>
      <c r="AB1058" s="77"/>
      <c r="AC1058" s="77"/>
      <c r="AD1058" s="77"/>
    </row>
    <row r="1059" spans="1:30">
      <c r="A1059" s="80"/>
      <c r="B1059" s="39"/>
      <c r="C1059" s="39"/>
      <c r="D1059" s="39"/>
      <c r="AB1059" s="77"/>
      <c r="AC1059" s="77"/>
      <c r="AD1059" s="77"/>
    </row>
    <row r="1060" spans="1:30">
      <c r="A1060" s="80"/>
      <c r="B1060" s="39"/>
      <c r="C1060" s="39"/>
      <c r="D1060" s="39"/>
      <c r="AB1060" s="77"/>
      <c r="AC1060" s="77"/>
      <c r="AD1060" s="77"/>
    </row>
    <row r="1061" spans="1:30">
      <c r="A1061" s="80">
        <v>31</v>
      </c>
      <c r="B1061" s="39" t="str">
        <f>CHOOSE($B$131,"↑先にセットの種類を選択して下さい。",D2,G2,J2,M2,P2,S2,V2,Y2,AB2,AE2,AH2,AK2,AN2,AQ2,AT2,AW2,AZ2,BC2,BF2)</f>
        <v>↑先にセットの種類を選択して下さい。</v>
      </c>
      <c r="C1061" s="39">
        <f>CHOOSE($B$131,0,F2,I2,L2,O2,R2,U2,X2,AA2,AD2,AG2,AJ2,AM2,AP2,AS2,AV2,AY2,BB2,BE2,BH2)</f>
        <v>0</v>
      </c>
      <c r="D1061" s="39">
        <f>CHOOSE($B$131,0,E2,H2,K2,N2,Q2,T2,W2,Z2,AC2,AF2,AI2,AL2,AO2,AR2,AU2,AX2,BA2,BD2,BG2)</f>
        <v>0</v>
      </c>
      <c r="AB1061" s="77"/>
      <c r="AC1061" s="77"/>
      <c r="AD1061" s="77"/>
    </row>
    <row r="1062" spans="1:30">
      <c r="A1062" s="80"/>
      <c r="B1062" s="39" t="str">
        <f t="shared" ref="B1062:B1088" si="94">CHOOSE($B$131,"↑先にセットの種類を選択して下さい。",D3,G3,J3,M3,P3,S3,V3,Y3,AB3,AE3,AH3,AK3,AN3,AQ3,AT3,AW3,AZ3,BC3,BF3)</f>
        <v>↑先にセットの種類を選択して下さい。</v>
      </c>
      <c r="C1062" s="39">
        <f t="shared" ref="C1062:C1088" si="95">CHOOSE($B$131,0,F3,I3,L3,O3,R3,U3,X3,AA3,AD3,AG3,AJ3,AM3,AP3,AS3,AV3,AY3,BB3,BE3,BH3)</f>
        <v>0</v>
      </c>
      <c r="D1062" s="39">
        <f t="shared" ref="D1062:D1088" si="96">CHOOSE($B$131,0,E3,H3,K3,N3,Q3,T3,W3,Z3,AC3,AF3,AI3,AL3,AO3,AR3,AU3,AX3,BA3,BD3,BG3)</f>
        <v>0</v>
      </c>
      <c r="AB1062" s="77"/>
      <c r="AC1062" s="77"/>
      <c r="AD1062" s="77"/>
    </row>
    <row r="1063" spans="1:30">
      <c r="A1063" s="80"/>
      <c r="B1063" s="39" t="str">
        <f t="shared" si="94"/>
        <v>↑先にセットの種類を選択して下さい。</v>
      </c>
      <c r="C1063" s="39">
        <f t="shared" si="95"/>
        <v>0</v>
      </c>
      <c r="D1063" s="39">
        <f t="shared" si="96"/>
        <v>0</v>
      </c>
      <c r="AB1063" s="77"/>
      <c r="AC1063" s="77"/>
      <c r="AD1063" s="77"/>
    </row>
    <row r="1064" spans="1:30">
      <c r="A1064" s="80"/>
      <c r="B1064" s="39" t="str">
        <f t="shared" si="94"/>
        <v>↑先にセットの種類を選択して下さい。</v>
      </c>
      <c r="C1064" s="39">
        <f t="shared" si="95"/>
        <v>0</v>
      </c>
      <c r="D1064" s="39">
        <f t="shared" si="96"/>
        <v>0</v>
      </c>
      <c r="AB1064" s="77"/>
      <c r="AC1064" s="77"/>
      <c r="AD1064" s="77"/>
    </row>
    <row r="1065" spans="1:30">
      <c r="A1065" s="80"/>
      <c r="B1065" s="39" t="str">
        <f t="shared" si="94"/>
        <v>↑先にセットの種類を選択して下さい。</v>
      </c>
      <c r="C1065" s="39">
        <f t="shared" si="95"/>
        <v>0</v>
      </c>
      <c r="D1065" s="39">
        <f t="shared" si="96"/>
        <v>0</v>
      </c>
      <c r="AB1065" s="77"/>
      <c r="AC1065" s="77"/>
      <c r="AD1065" s="77"/>
    </row>
    <row r="1066" spans="1:30">
      <c r="A1066" s="80"/>
      <c r="B1066" s="39" t="str">
        <f t="shared" si="94"/>
        <v>↑先にセットの種類を選択して下さい。</v>
      </c>
      <c r="C1066" s="39">
        <f t="shared" si="95"/>
        <v>0</v>
      </c>
      <c r="D1066" s="39">
        <f t="shared" si="96"/>
        <v>0</v>
      </c>
      <c r="AB1066" s="77"/>
      <c r="AC1066" s="77"/>
      <c r="AD1066" s="77"/>
    </row>
    <row r="1067" spans="1:30">
      <c r="A1067" s="80"/>
      <c r="B1067" s="39" t="str">
        <f t="shared" si="94"/>
        <v>↑先にセットの種類を選択して下さい。</v>
      </c>
      <c r="C1067" s="39">
        <f t="shared" si="95"/>
        <v>0</v>
      </c>
      <c r="D1067" s="39">
        <f t="shared" si="96"/>
        <v>0</v>
      </c>
      <c r="AB1067" s="77"/>
      <c r="AC1067" s="77"/>
      <c r="AD1067" s="77"/>
    </row>
    <row r="1068" spans="1:30">
      <c r="A1068" s="80"/>
      <c r="B1068" s="39" t="str">
        <f t="shared" si="94"/>
        <v>↑先にセットの種類を選択して下さい。</v>
      </c>
      <c r="C1068" s="39">
        <f t="shared" si="95"/>
        <v>0</v>
      </c>
      <c r="D1068" s="39">
        <f t="shared" si="96"/>
        <v>0</v>
      </c>
      <c r="AB1068" s="77"/>
      <c r="AC1068" s="77"/>
      <c r="AD1068" s="77"/>
    </row>
    <row r="1069" spans="1:30">
      <c r="A1069" s="80"/>
      <c r="B1069" s="39" t="str">
        <f t="shared" si="94"/>
        <v>↑先にセットの種類を選択して下さい。</v>
      </c>
      <c r="C1069" s="39">
        <f t="shared" si="95"/>
        <v>0</v>
      </c>
      <c r="D1069" s="39">
        <f t="shared" si="96"/>
        <v>0</v>
      </c>
      <c r="AB1069" s="77"/>
      <c r="AC1069" s="77"/>
      <c r="AD1069" s="77"/>
    </row>
    <row r="1070" spans="1:30">
      <c r="A1070" s="80"/>
      <c r="B1070" s="39" t="str">
        <f t="shared" si="94"/>
        <v>↑先にセットの種類を選択して下さい。</v>
      </c>
      <c r="C1070" s="39">
        <f t="shared" si="95"/>
        <v>0</v>
      </c>
      <c r="D1070" s="39">
        <f t="shared" si="96"/>
        <v>0</v>
      </c>
      <c r="AB1070" s="77"/>
      <c r="AC1070" s="77"/>
      <c r="AD1070" s="77"/>
    </row>
    <row r="1071" spans="1:30">
      <c r="A1071" s="80"/>
      <c r="B1071" s="39" t="str">
        <f t="shared" si="94"/>
        <v>↑先にセットの種類を選択して下さい。</v>
      </c>
      <c r="C1071" s="39">
        <f t="shared" si="95"/>
        <v>0</v>
      </c>
      <c r="D1071" s="39">
        <f t="shared" si="96"/>
        <v>0</v>
      </c>
      <c r="AB1071" s="77"/>
      <c r="AC1071" s="77"/>
      <c r="AD1071" s="77"/>
    </row>
    <row r="1072" spans="1:30">
      <c r="A1072" s="80"/>
      <c r="B1072" s="39" t="str">
        <f t="shared" si="94"/>
        <v>↑先にセットの種類を選択して下さい。</v>
      </c>
      <c r="C1072" s="39">
        <f t="shared" si="95"/>
        <v>0</v>
      </c>
      <c r="D1072" s="39">
        <f t="shared" si="96"/>
        <v>0</v>
      </c>
      <c r="AB1072" s="77"/>
      <c r="AC1072" s="77"/>
      <c r="AD1072" s="77"/>
    </row>
    <row r="1073" spans="1:30">
      <c r="A1073" s="80"/>
      <c r="B1073" s="39" t="str">
        <f t="shared" si="94"/>
        <v>↑先にセットの種類を選択して下さい。</v>
      </c>
      <c r="C1073" s="39">
        <f t="shared" si="95"/>
        <v>0</v>
      </c>
      <c r="D1073" s="39">
        <f t="shared" si="96"/>
        <v>0</v>
      </c>
      <c r="AB1073" s="77"/>
      <c r="AC1073" s="77"/>
      <c r="AD1073" s="77"/>
    </row>
    <row r="1074" spans="1:30">
      <c r="A1074" s="80"/>
      <c r="B1074" s="39" t="str">
        <f t="shared" si="94"/>
        <v>↑先にセットの種類を選択して下さい。</v>
      </c>
      <c r="C1074" s="39">
        <f t="shared" si="95"/>
        <v>0</v>
      </c>
      <c r="D1074" s="39">
        <f t="shared" si="96"/>
        <v>0</v>
      </c>
      <c r="AB1074" s="77"/>
      <c r="AC1074" s="77"/>
      <c r="AD1074" s="77"/>
    </row>
    <row r="1075" spans="1:30">
      <c r="A1075" s="80"/>
      <c r="B1075" s="39" t="str">
        <f t="shared" si="94"/>
        <v>↑先にセットの種類を選択して下さい。</v>
      </c>
      <c r="C1075" s="39">
        <f t="shared" si="95"/>
        <v>0</v>
      </c>
      <c r="D1075" s="39">
        <f t="shared" si="96"/>
        <v>0</v>
      </c>
      <c r="AB1075" s="77"/>
      <c r="AC1075" s="77"/>
      <c r="AD1075" s="77"/>
    </row>
    <row r="1076" spans="1:30">
      <c r="A1076" s="80"/>
      <c r="B1076" s="39" t="str">
        <f t="shared" si="94"/>
        <v>↑先にセットの種類を選択して下さい。</v>
      </c>
      <c r="C1076" s="39">
        <f t="shared" si="95"/>
        <v>0</v>
      </c>
      <c r="D1076" s="39">
        <f t="shared" si="96"/>
        <v>0</v>
      </c>
      <c r="AB1076" s="77"/>
      <c r="AC1076" s="77"/>
      <c r="AD1076" s="77"/>
    </row>
    <row r="1077" spans="1:30">
      <c r="A1077" s="80"/>
      <c r="B1077" s="39" t="str">
        <f t="shared" si="94"/>
        <v>↑先にセットの種類を選択して下さい。</v>
      </c>
      <c r="C1077" s="39">
        <f t="shared" si="95"/>
        <v>0</v>
      </c>
      <c r="D1077" s="39">
        <f t="shared" si="96"/>
        <v>0</v>
      </c>
      <c r="AB1077" s="77"/>
      <c r="AC1077" s="77"/>
      <c r="AD1077" s="77"/>
    </row>
    <row r="1078" spans="1:30">
      <c r="A1078" s="80"/>
      <c r="B1078" s="39" t="str">
        <f t="shared" si="94"/>
        <v>↑先にセットの種類を選択して下さい。</v>
      </c>
      <c r="C1078" s="39">
        <f t="shared" si="95"/>
        <v>0</v>
      </c>
      <c r="D1078" s="39">
        <f t="shared" si="96"/>
        <v>0</v>
      </c>
      <c r="AB1078" s="77"/>
      <c r="AC1078" s="77"/>
      <c r="AD1078" s="77"/>
    </row>
    <row r="1079" spans="1:30">
      <c r="A1079" s="80"/>
      <c r="B1079" s="39" t="str">
        <f t="shared" si="94"/>
        <v>↑先にセットの種類を選択して下さい。</v>
      </c>
      <c r="C1079" s="39">
        <f t="shared" si="95"/>
        <v>0</v>
      </c>
      <c r="D1079" s="39">
        <f t="shared" si="96"/>
        <v>0</v>
      </c>
      <c r="AB1079" s="77"/>
      <c r="AC1079" s="77"/>
      <c r="AD1079" s="77"/>
    </row>
    <row r="1080" spans="1:30">
      <c r="A1080" s="80"/>
      <c r="B1080" s="39" t="str">
        <f t="shared" si="94"/>
        <v>↑先にセットの種類を選択して下さい。</v>
      </c>
      <c r="C1080" s="39">
        <f t="shared" si="95"/>
        <v>0</v>
      </c>
      <c r="D1080" s="39">
        <f t="shared" si="96"/>
        <v>0</v>
      </c>
      <c r="AB1080" s="77"/>
      <c r="AC1080" s="77"/>
      <c r="AD1080" s="77"/>
    </row>
    <row r="1081" spans="1:30">
      <c r="A1081" s="80"/>
      <c r="B1081" s="39" t="str">
        <f t="shared" si="94"/>
        <v>↑先にセットの種類を選択して下さい。</v>
      </c>
      <c r="C1081" s="39">
        <f t="shared" si="95"/>
        <v>0</v>
      </c>
      <c r="D1081" s="39">
        <f t="shared" si="96"/>
        <v>0</v>
      </c>
      <c r="AB1081" s="77"/>
      <c r="AC1081" s="77"/>
      <c r="AD1081" s="77"/>
    </row>
    <row r="1082" spans="1:30">
      <c r="A1082" s="80"/>
      <c r="B1082" s="39" t="str">
        <f t="shared" si="94"/>
        <v>↑先にセットの種類を選択して下さい。</v>
      </c>
      <c r="C1082" s="39">
        <f t="shared" si="95"/>
        <v>0</v>
      </c>
      <c r="D1082" s="39">
        <f t="shared" si="96"/>
        <v>0</v>
      </c>
      <c r="AB1082" s="77"/>
      <c r="AC1082" s="77"/>
      <c r="AD1082" s="77"/>
    </row>
    <row r="1083" spans="1:30">
      <c r="A1083" s="80"/>
      <c r="B1083" s="39" t="str">
        <f t="shared" si="94"/>
        <v>↑先にセットの種類を選択して下さい。</v>
      </c>
      <c r="C1083" s="39">
        <f t="shared" si="95"/>
        <v>0</v>
      </c>
      <c r="D1083" s="39">
        <f t="shared" si="96"/>
        <v>0</v>
      </c>
      <c r="AB1083" s="77"/>
      <c r="AC1083" s="77"/>
      <c r="AD1083" s="77"/>
    </row>
    <row r="1084" spans="1:30">
      <c r="A1084" s="80"/>
      <c r="B1084" s="39" t="str">
        <f t="shared" si="94"/>
        <v>↑先にセットの種類を選択して下さい。</v>
      </c>
      <c r="C1084" s="39">
        <f t="shared" si="95"/>
        <v>0</v>
      </c>
      <c r="D1084" s="39">
        <f t="shared" si="96"/>
        <v>0</v>
      </c>
      <c r="AB1084" s="77"/>
      <c r="AC1084" s="77"/>
      <c r="AD1084" s="77"/>
    </row>
    <row r="1085" spans="1:30">
      <c r="A1085" s="80"/>
      <c r="B1085" s="39" t="str">
        <f t="shared" si="94"/>
        <v>↑先にセットの種類を選択して下さい。</v>
      </c>
      <c r="C1085" s="39">
        <f t="shared" si="95"/>
        <v>0</v>
      </c>
      <c r="D1085" s="39">
        <f t="shared" si="96"/>
        <v>0</v>
      </c>
      <c r="AB1085" s="77"/>
      <c r="AC1085" s="77"/>
      <c r="AD1085" s="77"/>
    </row>
    <row r="1086" spans="1:30">
      <c r="A1086" s="80"/>
      <c r="B1086" s="39" t="str">
        <f t="shared" si="94"/>
        <v>↑先にセットの種類を選択して下さい。</v>
      </c>
      <c r="C1086" s="39">
        <f t="shared" si="95"/>
        <v>0</v>
      </c>
      <c r="D1086" s="39">
        <f t="shared" si="96"/>
        <v>0</v>
      </c>
      <c r="AB1086" s="77"/>
      <c r="AC1086" s="77"/>
      <c r="AD1086" s="77"/>
    </row>
    <row r="1087" spans="1:30">
      <c r="A1087" s="80"/>
      <c r="B1087" s="39" t="str">
        <f t="shared" si="94"/>
        <v>↑先にセットの種類を選択して下さい。</v>
      </c>
      <c r="C1087" s="39">
        <f t="shared" si="95"/>
        <v>0</v>
      </c>
      <c r="D1087" s="39">
        <f t="shared" si="96"/>
        <v>0</v>
      </c>
      <c r="AB1087" s="77"/>
      <c r="AC1087" s="77"/>
      <c r="AD1087" s="77"/>
    </row>
    <row r="1088" spans="1:30">
      <c r="A1088" s="80"/>
      <c r="B1088" s="39" t="str">
        <f t="shared" si="94"/>
        <v>↑先にセットの種類を選択して下さい。</v>
      </c>
      <c r="C1088" s="39">
        <f t="shared" si="95"/>
        <v>0</v>
      </c>
      <c r="D1088" s="39">
        <f t="shared" si="96"/>
        <v>0</v>
      </c>
      <c r="AB1088" s="77"/>
      <c r="AC1088" s="77"/>
      <c r="AD1088" s="77"/>
    </row>
    <row r="1089" spans="1:30">
      <c r="A1089" s="80"/>
      <c r="B1089" s="39"/>
      <c r="C1089" s="39"/>
      <c r="D1089" s="39"/>
      <c r="AB1089" s="77"/>
      <c r="AC1089" s="77"/>
      <c r="AD1089" s="77"/>
    </row>
    <row r="1090" spans="1:30">
      <c r="A1090" s="80"/>
      <c r="B1090" s="39"/>
      <c r="C1090" s="39"/>
      <c r="D1090" s="39"/>
      <c r="AB1090" s="77"/>
      <c r="AC1090" s="77"/>
      <c r="AD1090" s="77"/>
    </row>
    <row r="1091" spans="1:30">
      <c r="A1091" s="80">
        <v>32</v>
      </c>
      <c r="B1091" s="39" t="str">
        <f>CHOOSE($B$132,"↑先にセットの種類を選択して下さい。",D2,G2,J2,M2,P2,S2,V2,Y2,AB2,AE2,AH2,AK2,AN2,AQ2,AT2,AW2,AZ2,BC2,BF2)</f>
        <v>↑先にセットの種類を選択して下さい。</v>
      </c>
      <c r="C1091" s="39">
        <f>CHOOSE($B$132,0,F2,I2,L2,O2,R2,U2,X2,AA2,AD2,AG2,AJ2,AM2,AP2,AS2,AV2,AY2,BB2,BE2,BH2)</f>
        <v>0</v>
      </c>
      <c r="D1091" s="39">
        <f>CHOOSE($B$132,0,E2,H2,K2,N2,Q2,T2,W2,Z2,AC2,AF2,AI2,AL2,AO2,AR2,AU2,AX2,BA2,BD2,BG2)</f>
        <v>0</v>
      </c>
      <c r="AB1091" s="77"/>
      <c r="AC1091" s="77"/>
      <c r="AD1091" s="77"/>
    </row>
    <row r="1092" spans="1:30">
      <c r="A1092" s="80"/>
      <c r="B1092" s="39" t="str">
        <f t="shared" ref="B1092:B1118" si="97">CHOOSE($B$132,"↑先にセットの種類を選択して下さい。",D3,G3,J3,M3,P3,S3,V3,Y3,AB3,AE3,AH3,AK3,AN3,AQ3,AT3,AW3,AZ3,BC3,BF3)</f>
        <v>↑先にセットの種類を選択して下さい。</v>
      </c>
      <c r="C1092" s="39">
        <f t="shared" ref="C1092:C1118" si="98">CHOOSE($B$132,0,F3,I3,L3,O3,R3,U3,X3,AA3,AD3,AG3,AJ3,AM3,AP3,AS3,AV3,AY3,BB3,BE3,BH3)</f>
        <v>0</v>
      </c>
      <c r="D1092" s="39">
        <f t="shared" ref="D1092:D1118" si="99">CHOOSE($B$132,0,E3,H3,K3,N3,Q3,T3,W3,Z3,AC3,AF3,AI3,AL3,AO3,AR3,AU3,AX3,BA3,BD3,BG3)</f>
        <v>0</v>
      </c>
      <c r="AB1092" s="77"/>
      <c r="AC1092" s="77"/>
      <c r="AD1092" s="77"/>
    </row>
    <row r="1093" spans="1:30">
      <c r="A1093" s="80"/>
      <c r="B1093" s="39" t="str">
        <f t="shared" si="97"/>
        <v>↑先にセットの種類を選択して下さい。</v>
      </c>
      <c r="C1093" s="39">
        <f t="shared" si="98"/>
        <v>0</v>
      </c>
      <c r="D1093" s="39">
        <f t="shared" si="99"/>
        <v>0</v>
      </c>
      <c r="AB1093" s="77"/>
      <c r="AC1093" s="77"/>
      <c r="AD1093" s="77"/>
    </row>
    <row r="1094" spans="1:30">
      <c r="A1094" s="80"/>
      <c r="B1094" s="39" t="str">
        <f t="shared" si="97"/>
        <v>↑先にセットの種類を選択して下さい。</v>
      </c>
      <c r="C1094" s="39">
        <f t="shared" si="98"/>
        <v>0</v>
      </c>
      <c r="D1094" s="39">
        <f t="shared" si="99"/>
        <v>0</v>
      </c>
      <c r="AB1094" s="77"/>
      <c r="AC1094" s="77"/>
      <c r="AD1094" s="77"/>
    </row>
    <row r="1095" spans="1:30">
      <c r="A1095" s="80"/>
      <c r="B1095" s="39" t="str">
        <f t="shared" si="97"/>
        <v>↑先にセットの種類を選択して下さい。</v>
      </c>
      <c r="C1095" s="39">
        <f t="shared" si="98"/>
        <v>0</v>
      </c>
      <c r="D1095" s="39">
        <f t="shared" si="99"/>
        <v>0</v>
      </c>
      <c r="AB1095" s="77"/>
      <c r="AC1095" s="77"/>
      <c r="AD1095" s="77"/>
    </row>
    <row r="1096" spans="1:30">
      <c r="A1096" s="80"/>
      <c r="B1096" s="39" t="str">
        <f t="shared" si="97"/>
        <v>↑先にセットの種類を選択して下さい。</v>
      </c>
      <c r="C1096" s="39">
        <f t="shared" si="98"/>
        <v>0</v>
      </c>
      <c r="D1096" s="39">
        <f t="shared" si="99"/>
        <v>0</v>
      </c>
      <c r="AB1096" s="77"/>
      <c r="AC1096" s="77"/>
      <c r="AD1096" s="77"/>
    </row>
    <row r="1097" spans="1:30">
      <c r="A1097" s="80"/>
      <c r="B1097" s="39" t="str">
        <f t="shared" si="97"/>
        <v>↑先にセットの種類を選択して下さい。</v>
      </c>
      <c r="C1097" s="39">
        <f t="shared" si="98"/>
        <v>0</v>
      </c>
      <c r="D1097" s="39">
        <f t="shared" si="99"/>
        <v>0</v>
      </c>
      <c r="AB1097" s="77"/>
      <c r="AC1097" s="77"/>
      <c r="AD1097" s="77"/>
    </row>
    <row r="1098" spans="1:30">
      <c r="A1098" s="80"/>
      <c r="B1098" s="39" t="str">
        <f t="shared" si="97"/>
        <v>↑先にセットの種類を選択して下さい。</v>
      </c>
      <c r="C1098" s="39">
        <f t="shared" si="98"/>
        <v>0</v>
      </c>
      <c r="D1098" s="39">
        <f t="shared" si="99"/>
        <v>0</v>
      </c>
      <c r="AB1098" s="77"/>
      <c r="AC1098" s="77"/>
      <c r="AD1098" s="77"/>
    </row>
    <row r="1099" spans="1:30">
      <c r="A1099" s="80"/>
      <c r="B1099" s="39" t="str">
        <f t="shared" si="97"/>
        <v>↑先にセットの種類を選択して下さい。</v>
      </c>
      <c r="C1099" s="39">
        <f t="shared" si="98"/>
        <v>0</v>
      </c>
      <c r="D1099" s="39">
        <f t="shared" si="99"/>
        <v>0</v>
      </c>
      <c r="AB1099" s="77"/>
      <c r="AC1099" s="77"/>
      <c r="AD1099" s="77"/>
    </row>
    <row r="1100" spans="1:30">
      <c r="A1100" s="80"/>
      <c r="B1100" s="39" t="str">
        <f t="shared" si="97"/>
        <v>↑先にセットの種類を選択して下さい。</v>
      </c>
      <c r="C1100" s="39">
        <f t="shared" si="98"/>
        <v>0</v>
      </c>
      <c r="D1100" s="39">
        <f t="shared" si="99"/>
        <v>0</v>
      </c>
      <c r="AB1100" s="77"/>
      <c r="AC1100" s="77"/>
      <c r="AD1100" s="77"/>
    </row>
    <row r="1101" spans="1:30">
      <c r="A1101" s="80"/>
      <c r="B1101" s="39" t="str">
        <f t="shared" si="97"/>
        <v>↑先にセットの種類を選択して下さい。</v>
      </c>
      <c r="C1101" s="39">
        <f t="shared" si="98"/>
        <v>0</v>
      </c>
      <c r="D1101" s="39">
        <f t="shared" si="99"/>
        <v>0</v>
      </c>
      <c r="AB1101" s="77"/>
      <c r="AC1101" s="77"/>
      <c r="AD1101" s="77"/>
    </row>
    <row r="1102" spans="1:30">
      <c r="A1102" s="80"/>
      <c r="B1102" s="39" t="str">
        <f t="shared" si="97"/>
        <v>↑先にセットの種類を選択して下さい。</v>
      </c>
      <c r="C1102" s="39">
        <f t="shared" si="98"/>
        <v>0</v>
      </c>
      <c r="D1102" s="39">
        <f t="shared" si="99"/>
        <v>0</v>
      </c>
      <c r="AB1102" s="77"/>
      <c r="AC1102" s="77"/>
      <c r="AD1102" s="77"/>
    </row>
    <row r="1103" spans="1:30">
      <c r="A1103" s="80"/>
      <c r="B1103" s="39" t="str">
        <f t="shared" si="97"/>
        <v>↑先にセットの種類を選択して下さい。</v>
      </c>
      <c r="C1103" s="39">
        <f t="shared" si="98"/>
        <v>0</v>
      </c>
      <c r="D1103" s="39">
        <f t="shared" si="99"/>
        <v>0</v>
      </c>
      <c r="AB1103" s="77"/>
      <c r="AC1103" s="77"/>
      <c r="AD1103" s="77"/>
    </row>
    <row r="1104" spans="1:30">
      <c r="A1104" s="80"/>
      <c r="B1104" s="39" t="str">
        <f t="shared" si="97"/>
        <v>↑先にセットの種類を選択して下さい。</v>
      </c>
      <c r="C1104" s="39">
        <f t="shared" si="98"/>
        <v>0</v>
      </c>
      <c r="D1104" s="39">
        <f t="shared" si="99"/>
        <v>0</v>
      </c>
      <c r="AB1104" s="77"/>
      <c r="AC1104" s="77"/>
      <c r="AD1104" s="77"/>
    </row>
    <row r="1105" spans="1:30">
      <c r="A1105" s="80"/>
      <c r="B1105" s="39" t="str">
        <f t="shared" si="97"/>
        <v>↑先にセットの種類を選択して下さい。</v>
      </c>
      <c r="C1105" s="39">
        <f t="shared" si="98"/>
        <v>0</v>
      </c>
      <c r="D1105" s="39">
        <f t="shared" si="99"/>
        <v>0</v>
      </c>
      <c r="AB1105" s="77"/>
      <c r="AC1105" s="77"/>
      <c r="AD1105" s="77"/>
    </row>
    <row r="1106" spans="1:30">
      <c r="A1106" s="80"/>
      <c r="B1106" s="39" t="str">
        <f t="shared" si="97"/>
        <v>↑先にセットの種類を選択して下さい。</v>
      </c>
      <c r="C1106" s="39">
        <f t="shared" si="98"/>
        <v>0</v>
      </c>
      <c r="D1106" s="39">
        <f t="shared" si="99"/>
        <v>0</v>
      </c>
      <c r="AB1106" s="77"/>
      <c r="AC1106" s="77"/>
      <c r="AD1106" s="77"/>
    </row>
    <row r="1107" spans="1:30">
      <c r="A1107" s="80"/>
      <c r="B1107" s="39" t="str">
        <f t="shared" si="97"/>
        <v>↑先にセットの種類を選択して下さい。</v>
      </c>
      <c r="C1107" s="39">
        <f t="shared" si="98"/>
        <v>0</v>
      </c>
      <c r="D1107" s="39">
        <f t="shared" si="99"/>
        <v>0</v>
      </c>
      <c r="AB1107" s="77"/>
      <c r="AC1107" s="77"/>
      <c r="AD1107" s="77"/>
    </row>
    <row r="1108" spans="1:30">
      <c r="A1108" s="80"/>
      <c r="B1108" s="39" t="str">
        <f t="shared" si="97"/>
        <v>↑先にセットの種類を選択して下さい。</v>
      </c>
      <c r="C1108" s="39">
        <f t="shared" si="98"/>
        <v>0</v>
      </c>
      <c r="D1108" s="39">
        <f t="shared" si="99"/>
        <v>0</v>
      </c>
      <c r="AB1108" s="77"/>
      <c r="AC1108" s="77"/>
      <c r="AD1108" s="77"/>
    </row>
    <row r="1109" spans="1:30">
      <c r="A1109" s="80"/>
      <c r="B1109" s="39" t="str">
        <f t="shared" si="97"/>
        <v>↑先にセットの種類を選択して下さい。</v>
      </c>
      <c r="C1109" s="39">
        <f t="shared" si="98"/>
        <v>0</v>
      </c>
      <c r="D1109" s="39">
        <f t="shared" si="99"/>
        <v>0</v>
      </c>
      <c r="AB1109" s="77"/>
      <c r="AC1109" s="77"/>
      <c r="AD1109" s="77"/>
    </row>
    <row r="1110" spans="1:30">
      <c r="A1110" s="80"/>
      <c r="B1110" s="39" t="str">
        <f t="shared" si="97"/>
        <v>↑先にセットの種類を選択して下さい。</v>
      </c>
      <c r="C1110" s="39">
        <f t="shared" si="98"/>
        <v>0</v>
      </c>
      <c r="D1110" s="39">
        <f t="shared" si="99"/>
        <v>0</v>
      </c>
      <c r="AB1110" s="77"/>
      <c r="AC1110" s="77"/>
      <c r="AD1110" s="77"/>
    </row>
    <row r="1111" spans="1:30">
      <c r="A1111" s="80"/>
      <c r="B1111" s="39" t="str">
        <f t="shared" si="97"/>
        <v>↑先にセットの種類を選択して下さい。</v>
      </c>
      <c r="C1111" s="39">
        <f t="shared" si="98"/>
        <v>0</v>
      </c>
      <c r="D1111" s="39">
        <f t="shared" si="99"/>
        <v>0</v>
      </c>
      <c r="AB1111" s="77"/>
      <c r="AC1111" s="77"/>
      <c r="AD1111" s="77"/>
    </row>
    <row r="1112" spans="1:30">
      <c r="A1112" s="80"/>
      <c r="B1112" s="39" t="str">
        <f t="shared" si="97"/>
        <v>↑先にセットの種類を選択して下さい。</v>
      </c>
      <c r="C1112" s="39">
        <f t="shared" si="98"/>
        <v>0</v>
      </c>
      <c r="D1112" s="39">
        <f t="shared" si="99"/>
        <v>0</v>
      </c>
      <c r="AB1112" s="77"/>
      <c r="AC1112" s="77"/>
      <c r="AD1112" s="77"/>
    </row>
    <row r="1113" spans="1:30">
      <c r="A1113" s="80"/>
      <c r="B1113" s="39" t="str">
        <f t="shared" si="97"/>
        <v>↑先にセットの種類を選択して下さい。</v>
      </c>
      <c r="C1113" s="39">
        <f t="shared" si="98"/>
        <v>0</v>
      </c>
      <c r="D1113" s="39">
        <f t="shared" si="99"/>
        <v>0</v>
      </c>
      <c r="AB1113" s="77"/>
      <c r="AC1113" s="77"/>
      <c r="AD1113" s="77"/>
    </row>
    <row r="1114" spans="1:30">
      <c r="A1114" s="80"/>
      <c r="B1114" s="39" t="str">
        <f t="shared" si="97"/>
        <v>↑先にセットの種類を選択して下さい。</v>
      </c>
      <c r="C1114" s="39">
        <f t="shared" si="98"/>
        <v>0</v>
      </c>
      <c r="D1114" s="39">
        <f t="shared" si="99"/>
        <v>0</v>
      </c>
      <c r="AB1114" s="77"/>
      <c r="AC1114" s="77"/>
      <c r="AD1114" s="77"/>
    </row>
    <row r="1115" spans="1:30">
      <c r="A1115" s="80"/>
      <c r="B1115" s="39" t="str">
        <f t="shared" si="97"/>
        <v>↑先にセットの種類を選択して下さい。</v>
      </c>
      <c r="C1115" s="39">
        <f t="shared" si="98"/>
        <v>0</v>
      </c>
      <c r="D1115" s="39">
        <f t="shared" si="99"/>
        <v>0</v>
      </c>
      <c r="AB1115" s="77"/>
      <c r="AC1115" s="77"/>
      <c r="AD1115" s="77"/>
    </row>
    <row r="1116" spans="1:30">
      <c r="A1116" s="80"/>
      <c r="B1116" s="39" t="str">
        <f t="shared" si="97"/>
        <v>↑先にセットの種類を選択して下さい。</v>
      </c>
      <c r="C1116" s="39">
        <f t="shared" si="98"/>
        <v>0</v>
      </c>
      <c r="D1116" s="39">
        <f t="shared" si="99"/>
        <v>0</v>
      </c>
      <c r="AB1116" s="77"/>
      <c r="AC1116" s="77"/>
      <c r="AD1116" s="77"/>
    </row>
    <row r="1117" spans="1:30">
      <c r="A1117" s="80"/>
      <c r="B1117" s="39" t="str">
        <f t="shared" si="97"/>
        <v>↑先にセットの種類を選択して下さい。</v>
      </c>
      <c r="C1117" s="39">
        <f t="shared" si="98"/>
        <v>0</v>
      </c>
      <c r="D1117" s="39">
        <f t="shared" si="99"/>
        <v>0</v>
      </c>
      <c r="AB1117" s="77"/>
      <c r="AC1117" s="77"/>
      <c r="AD1117" s="77"/>
    </row>
    <row r="1118" spans="1:30">
      <c r="A1118" s="80"/>
      <c r="B1118" s="39" t="str">
        <f t="shared" si="97"/>
        <v>↑先にセットの種類を選択して下さい。</v>
      </c>
      <c r="C1118" s="39">
        <f t="shared" si="98"/>
        <v>0</v>
      </c>
      <c r="D1118" s="39">
        <f t="shared" si="99"/>
        <v>0</v>
      </c>
      <c r="AB1118" s="77"/>
      <c r="AC1118" s="77"/>
      <c r="AD1118" s="77"/>
    </row>
    <row r="1119" spans="1:30">
      <c r="A1119" s="80"/>
      <c r="B1119" s="39"/>
      <c r="C1119" s="39"/>
      <c r="D1119" s="39"/>
      <c r="AB1119" s="77"/>
      <c r="AC1119" s="77"/>
      <c r="AD1119" s="77"/>
    </row>
    <row r="1120" spans="1:30">
      <c r="A1120" s="80"/>
      <c r="B1120" s="39"/>
      <c r="C1120" s="39"/>
      <c r="D1120" s="39"/>
      <c r="AB1120" s="77"/>
      <c r="AC1120" s="77"/>
      <c r="AD1120" s="77"/>
    </row>
    <row r="1121" spans="1:30">
      <c r="A1121" s="80">
        <v>33</v>
      </c>
      <c r="B1121" s="39" t="str">
        <f>CHOOSE($B$133,"↑先にセットの種類を選択して下さい。",D2,G2,J2,M2,P2,S2,V2,Y2,AB2,AE2,AH2,AK2,AN2,AQ2,AT2,AW2,AZ2,BC2,BF2)</f>
        <v>↑先にセットの種類を選択して下さい。</v>
      </c>
      <c r="C1121" s="39">
        <f>CHOOSE($B$133,0,F2,I2,L2,O2,R2,U2,X2,AA2,AD2,AG2,AJ2,AM2,AP2,AS2,AV2,AY2,BB2,BE2,BH2)</f>
        <v>0</v>
      </c>
      <c r="D1121" s="39">
        <f>CHOOSE($B$133,0,E2,H2,K2,N2,Q2,T2,W2,Z2,AC2,AF2,AI2,AL2,AO2,AR2,AU2,AX2,BA2,BD2,BG2)</f>
        <v>0</v>
      </c>
      <c r="AB1121" s="77"/>
      <c r="AC1121" s="77"/>
      <c r="AD1121" s="77"/>
    </row>
    <row r="1122" spans="1:30">
      <c r="A1122" s="80"/>
      <c r="B1122" s="39" t="str">
        <f t="shared" ref="B1122:B1148" si="100">CHOOSE($B$133,"↑先にセットの種類を選択して下さい。",D3,G3,J3,M3,P3,S3,V3,Y3,AB3,AE3,AH3,AK3,AN3,AQ3,AT3,AW3,AZ3,BC3,BF3)</f>
        <v>↑先にセットの種類を選択して下さい。</v>
      </c>
      <c r="C1122" s="39">
        <f t="shared" ref="C1122:C1148" si="101">CHOOSE($B$133,0,F3,I3,L3,O3,R3,U3,X3,AA3,AD3,AG3,AJ3,AM3,AP3,AS3,AV3,AY3,BB3,BE3,BH3)</f>
        <v>0</v>
      </c>
      <c r="D1122" s="39">
        <f t="shared" ref="D1122:D1148" si="102">CHOOSE($B$133,0,E3,H3,K3,N3,Q3,T3,W3,Z3,AC3,AF3,AI3,AL3,AO3,AR3,AU3,AX3,BA3,BD3,BG3)</f>
        <v>0</v>
      </c>
      <c r="AB1122" s="77"/>
      <c r="AC1122" s="77"/>
      <c r="AD1122" s="77"/>
    </row>
    <row r="1123" spans="1:30">
      <c r="A1123" s="80"/>
      <c r="B1123" s="39" t="str">
        <f t="shared" si="100"/>
        <v>↑先にセットの種類を選択して下さい。</v>
      </c>
      <c r="C1123" s="39">
        <f t="shared" si="101"/>
        <v>0</v>
      </c>
      <c r="D1123" s="39">
        <f t="shared" si="102"/>
        <v>0</v>
      </c>
      <c r="AB1123" s="77"/>
      <c r="AC1123" s="77"/>
      <c r="AD1123" s="77"/>
    </row>
    <row r="1124" spans="1:30">
      <c r="A1124" s="80"/>
      <c r="B1124" s="39" t="str">
        <f t="shared" si="100"/>
        <v>↑先にセットの種類を選択して下さい。</v>
      </c>
      <c r="C1124" s="39">
        <f t="shared" si="101"/>
        <v>0</v>
      </c>
      <c r="D1124" s="39">
        <f t="shared" si="102"/>
        <v>0</v>
      </c>
      <c r="AB1124" s="77"/>
      <c r="AC1124" s="77"/>
      <c r="AD1124" s="77"/>
    </row>
    <row r="1125" spans="1:30">
      <c r="A1125" s="80"/>
      <c r="B1125" s="39" t="str">
        <f t="shared" si="100"/>
        <v>↑先にセットの種類を選択して下さい。</v>
      </c>
      <c r="C1125" s="39">
        <f t="shared" si="101"/>
        <v>0</v>
      </c>
      <c r="D1125" s="39">
        <f t="shared" si="102"/>
        <v>0</v>
      </c>
      <c r="AB1125" s="77"/>
      <c r="AC1125" s="77"/>
      <c r="AD1125" s="77"/>
    </row>
    <row r="1126" spans="1:30">
      <c r="A1126" s="80"/>
      <c r="B1126" s="39" t="str">
        <f t="shared" si="100"/>
        <v>↑先にセットの種類を選択して下さい。</v>
      </c>
      <c r="C1126" s="39">
        <f t="shared" si="101"/>
        <v>0</v>
      </c>
      <c r="D1126" s="39">
        <f t="shared" si="102"/>
        <v>0</v>
      </c>
      <c r="AB1126" s="77"/>
      <c r="AC1126" s="77"/>
      <c r="AD1126" s="77"/>
    </row>
    <row r="1127" spans="1:30">
      <c r="A1127" s="80"/>
      <c r="B1127" s="39" t="str">
        <f t="shared" si="100"/>
        <v>↑先にセットの種類を選択して下さい。</v>
      </c>
      <c r="C1127" s="39">
        <f t="shared" si="101"/>
        <v>0</v>
      </c>
      <c r="D1127" s="39">
        <f t="shared" si="102"/>
        <v>0</v>
      </c>
      <c r="AB1127" s="77"/>
      <c r="AC1127" s="77"/>
      <c r="AD1127" s="77"/>
    </row>
    <row r="1128" spans="1:30">
      <c r="A1128" s="80"/>
      <c r="B1128" s="39" t="str">
        <f t="shared" si="100"/>
        <v>↑先にセットの種類を選択して下さい。</v>
      </c>
      <c r="C1128" s="39">
        <f t="shared" si="101"/>
        <v>0</v>
      </c>
      <c r="D1128" s="39">
        <f t="shared" si="102"/>
        <v>0</v>
      </c>
      <c r="AB1128" s="77"/>
      <c r="AC1128" s="77"/>
      <c r="AD1128" s="77"/>
    </row>
    <row r="1129" spans="1:30">
      <c r="A1129" s="80"/>
      <c r="B1129" s="39" t="str">
        <f t="shared" si="100"/>
        <v>↑先にセットの種類を選択して下さい。</v>
      </c>
      <c r="C1129" s="39">
        <f t="shared" si="101"/>
        <v>0</v>
      </c>
      <c r="D1129" s="39">
        <f t="shared" si="102"/>
        <v>0</v>
      </c>
      <c r="AB1129" s="77"/>
      <c r="AC1129" s="77"/>
      <c r="AD1129" s="77"/>
    </row>
    <row r="1130" spans="1:30">
      <c r="A1130" s="80"/>
      <c r="B1130" s="39" t="str">
        <f t="shared" si="100"/>
        <v>↑先にセットの種類を選択して下さい。</v>
      </c>
      <c r="C1130" s="39">
        <f t="shared" si="101"/>
        <v>0</v>
      </c>
      <c r="D1130" s="39">
        <f t="shared" si="102"/>
        <v>0</v>
      </c>
      <c r="AB1130" s="77"/>
      <c r="AC1130" s="77"/>
      <c r="AD1130" s="77"/>
    </row>
    <row r="1131" spans="1:30">
      <c r="A1131" s="80"/>
      <c r="B1131" s="39" t="str">
        <f t="shared" si="100"/>
        <v>↑先にセットの種類を選択して下さい。</v>
      </c>
      <c r="C1131" s="39">
        <f t="shared" si="101"/>
        <v>0</v>
      </c>
      <c r="D1131" s="39">
        <f t="shared" si="102"/>
        <v>0</v>
      </c>
      <c r="AB1131" s="77"/>
      <c r="AC1131" s="77"/>
      <c r="AD1131" s="77"/>
    </row>
    <row r="1132" spans="1:30">
      <c r="A1132" s="80"/>
      <c r="B1132" s="39" t="str">
        <f t="shared" si="100"/>
        <v>↑先にセットの種類を選択して下さい。</v>
      </c>
      <c r="C1132" s="39">
        <f t="shared" si="101"/>
        <v>0</v>
      </c>
      <c r="D1132" s="39">
        <f t="shared" si="102"/>
        <v>0</v>
      </c>
      <c r="AB1132" s="77"/>
      <c r="AC1132" s="77"/>
      <c r="AD1132" s="77"/>
    </row>
    <row r="1133" spans="1:30">
      <c r="A1133" s="80"/>
      <c r="B1133" s="39" t="str">
        <f t="shared" si="100"/>
        <v>↑先にセットの種類を選択して下さい。</v>
      </c>
      <c r="C1133" s="39">
        <f t="shared" si="101"/>
        <v>0</v>
      </c>
      <c r="D1133" s="39">
        <f t="shared" si="102"/>
        <v>0</v>
      </c>
      <c r="AB1133" s="77"/>
      <c r="AC1133" s="77"/>
      <c r="AD1133" s="77"/>
    </row>
    <row r="1134" spans="1:30">
      <c r="A1134" s="80"/>
      <c r="B1134" s="39" t="str">
        <f t="shared" si="100"/>
        <v>↑先にセットの種類を選択して下さい。</v>
      </c>
      <c r="C1134" s="39">
        <f t="shared" si="101"/>
        <v>0</v>
      </c>
      <c r="D1134" s="39">
        <f t="shared" si="102"/>
        <v>0</v>
      </c>
      <c r="AB1134" s="77"/>
      <c r="AC1134" s="77"/>
      <c r="AD1134" s="77"/>
    </row>
    <row r="1135" spans="1:30">
      <c r="A1135" s="80"/>
      <c r="B1135" s="39" t="str">
        <f t="shared" si="100"/>
        <v>↑先にセットの種類を選択して下さい。</v>
      </c>
      <c r="C1135" s="39">
        <f t="shared" si="101"/>
        <v>0</v>
      </c>
      <c r="D1135" s="39">
        <f t="shared" si="102"/>
        <v>0</v>
      </c>
      <c r="AB1135" s="77"/>
      <c r="AC1135" s="77"/>
      <c r="AD1135" s="77"/>
    </row>
    <row r="1136" spans="1:30">
      <c r="A1136" s="80"/>
      <c r="B1136" s="39" t="str">
        <f t="shared" si="100"/>
        <v>↑先にセットの種類を選択して下さい。</v>
      </c>
      <c r="C1136" s="39">
        <f t="shared" si="101"/>
        <v>0</v>
      </c>
      <c r="D1136" s="39">
        <f t="shared" si="102"/>
        <v>0</v>
      </c>
      <c r="AB1136" s="77"/>
      <c r="AC1136" s="77"/>
      <c r="AD1136" s="77"/>
    </row>
    <row r="1137" spans="1:30">
      <c r="A1137" s="80"/>
      <c r="B1137" s="39" t="str">
        <f t="shared" si="100"/>
        <v>↑先にセットの種類を選択して下さい。</v>
      </c>
      <c r="C1137" s="39">
        <f t="shared" si="101"/>
        <v>0</v>
      </c>
      <c r="D1137" s="39">
        <f t="shared" si="102"/>
        <v>0</v>
      </c>
      <c r="AB1137" s="77"/>
      <c r="AC1137" s="77"/>
      <c r="AD1137" s="77"/>
    </row>
    <row r="1138" spans="1:30">
      <c r="A1138" s="80"/>
      <c r="B1138" s="39" t="str">
        <f t="shared" si="100"/>
        <v>↑先にセットの種類を選択して下さい。</v>
      </c>
      <c r="C1138" s="39">
        <f t="shared" si="101"/>
        <v>0</v>
      </c>
      <c r="D1138" s="39">
        <f t="shared" si="102"/>
        <v>0</v>
      </c>
      <c r="AB1138" s="77"/>
      <c r="AC1138" s="77"/>
      <c r="AD1138" s="77"/>
    </row>
    <row r="1139" spans="1:30">
      <c r="A1139" s="80"/>
      <c r="B1139" s="39" t="str">
        <f t="shared" si="100"/>
        <v>↑先にセットの種類を選択して下さい。</v>
      </c>
      <c r="C1139" s="39">
        <f t="shared" si="101"/>
        <v>0</v>
      </c>
      <c r="D1139" s="39">
        <f t="shared" si="102"/>
        <v>0</v>
      </c>
      <c r="AB1139" s="77"/>
      <c r="AC1139" s="77"/>
      <c r="AD1139" s="77"/>
    </row>
    <row r="1140" spans="1:30">
      <c r="A1140" s="80"/>
      <c r="B1140" s="39" t="str">
        <f t="shared" si="100"/>
        <v>↑先にセットの種類を選択して下さい。</v>
      </c>
      <c r="C1140" s="39">
        <f t="shared" si="101"/>
        <v>0</v>
      </c>
      <c r="D1140" s="39">
        <f t="shared" si="102"/>
        <v>0</v>
      </c>
      <c r="AB1140" s="77"/>
      <c r="AC1140" s="77"/>
      <c r="AD1140" s="77"/>
    </row>
    <row r="1141" spans="1:30">
      <c r="A1141" s="80"/>
      <c r="B1141" s="39" t="str">
        <f t="shared" si="100"/>
        <v>↑先にセットの種類を選択して下さい。</v>
      </c>
      <c r="C1141" s="39">
        <f t="shared" si="101"/>
        <v>0</v>
      </c>
      <c r="D1141" s="39">
        <f t="shared" si="102"/>
        <v>0</v>
      </c>
      <c r="AB1141" s="77"/>
      <c r="AC1141" s="77"/>
      <c r="AD1141" s="77"/>
    </row>
    <row r="1142" spans="1:30">
      <c r="A1142" s="80"/>
      <c r="B1142" s="39" t="str">
        <f t="shared" si="100"/>
        <v>↑先にセットの種類を選択して下さい。</v>
      </c>
      <c r="C1142" s="39">
        <f t="shared" si="101"/>
        <v>0</v>
      </c>
      <c r="D1142" s="39">
        <f t="shared" si="102"/>
        <v>0</v>
      </c>
      <c r="AB1142" s="77"/>
      <c r="AC1142" s="77"/>
      <c r="AD1142" s="77"/>
    </row>
    <row r="1143" spans="1:30">
      <c r="A1143" s="80"/>
      <c r="B1143" s="39" t="str">
        <f t="shared" si="100"/>
        <v>↑先にセットの種類を選択して下さい。</v>
      </c>
      <c r="C1143" s="39">
        <f t="shared" si="101"/>
        <v>0</v>
      </c>
      <c r="D1143" s="39">
        <f t="shared" si="102"/>
        <v>0</v>
      </c>
      <c r="AB1143" s="77"/>
      <c r="AC1143" s="77"/>
      <c r="AD1143" s="77"/>
    </row>
    <row r="1144" spans="1:30">
      <c r="A1144" s="80"/>
      <c r="B1144" s="39" t="str">
        <f t="shared" si="100"/>
        <v>↑先にセットの種類を選択して下さい。</v>
      </c>
      <c r="C1144" s="39">
        <f t="shared" si="101"/>
        <v>0</v>
      </c>
      <c r="D1144" s="39">
        <f t="shared" si="102"/>
        <v>0</v>
      </c>
      <c r="AB1144" s="77"/>
      <c r="AC1144" s="77"/>
      <c r="AD1144" s="77"/>
    </row>
    <row r="1145" spans="1:30">
      <c r="A1145" s="80"/>
      <c r="B1145" s="39" t="str">
        <f t="shared" si="100"/>
        <v>↑先にセットの種類を選択して下さい。</v>
      </c>
      <c r="C1145" s="39">
        <f t="shared" si="101"/>
        <v>0</v>
      </c>
      <c r="D1145" s="39">
        <f t="shared" si="102"/>
        <v>0</v>
      </c>
      <c r="AB1145" s="77"/>
      <c r="AC1145" s="77"/>
      <c r="AD1145" s="77"/>
    </row>
    <row r="1146" spans="1:30">
      <c r="A1146" s="80"/>
      <c r="B1146" s="39" t="str">
        <f t="shared" si="100"/>
        <v>↑先にセットの種類を選択して下さい。</v>
      </c>
      <c r="C1146" s="39">
        <f t="shared" si="101"/>
        <v>0</v>
      </c>
      <c r="D1146" s="39">
        <f t="shared" si="102"/>
        <v>0</v>
      </c>
      <c r="AB1146" s="77"/>
      <c r="AC1146" s="77"/>
      <c r="AD1146" s="77"/>
    </row>
    <row r="1147" spans="1:30">
      <c r="A1147" s="80"/>
      <c r="B1147" s="39" t="str">
        <f t="shared" si="100"/>
        <v>↑先にセットの種類を選択して下さい。</v>
      </c>
      <c r="C1147" s="39">
        <f t="shared" si="101"/>
        <v>0</v>
      </c>
      <c r="D1147" s="39">
        <f t="shared" si="102"/>
        <v>0</v>
      </c>
      <c r="AB1147" s="77"/>
      <c r="AC1147" s="77"/>
      <c r="AD1147" s="77"/>
    </row>
    <row r="1148" spans="1:30">
      <c r="A1148" s="80"/>
      <c r="B1148" s="39" t="str">
        <f t="shared" si="100"/>
        <v>↑先にセットの種類を選択して下さい。</v>
      </c>
      <c r="C1148" s="39">
        <f t="shared" si="101"/>
        <v>0</v>
      </c>
      <c r="D1148" s="39">
        <f t="shared" si="102"/>
        <v>0</v>
      </c>
      <c r="AB1148" s="77"/>
      <c r="AC1148" s="77"/>
      <c r="AD1148" s="77"/>
    </row>
    <row r="1149" spans="1:30">
      <c r="A1149" s="80"/>
      <c r="B1149" s="39"/>
      <c r="C1149" s="39"/>
      <c r="D1149" s="39"/>
      <c r="AB1149" s="77"/>
      <c r="AC1149" s="77"/>
      <c r="AD1149" s="77"/>
    </row>
    <row r="1150" spans="1:30">
      <c r="A1150" s="80"/>
      <c r="B1150" s="39"/>
      <c r="C1150" s="39"/>
      <c r="D1150" s="39"/>
      <c r="AB1150" s="77"/>
      <c r="AC1150" s="77"/>
      <c r="AD1150" s="77"/>
    </row>
    <row r="1151" spans="1:30">
      <c r="A1151" s="80">
        <v>34</v>
      </c>
      <c r="B1151" s="39" t="str">
        <f>CHOOSE($B$134,"↑先にセットの種類を選択して下さい。",D2,G2,J2,M2,P2,S2,V2,Y2,AB2,AE2,AH2,AK2,AN2,AQ2,AT2,AW2,AZ2,BC2,BF2)</f>
        <v>↑先にセットの種類を選択して下さい。</v>
      </c>
      <c r="C1151" s="39">
        <f>CHOOSE($B$134,0,F2,I2,L2,O2,R2,U2,X2,AA2,AD2,AG2,AJ2,AM2,AP2,AS2,AV2,AY2,BB2,BE2,BH2)</f>
        <v>0</v>
      </c>
      <c r="D1151" s="39">
        <f>CHOOSE($B$134,0,E2,H2,K2,N2,Q2,T2,W2,Z2,AC2,AF2,AI2,AL2,AO2,AR2,AU2,AX2,BA2,BD2,BG2)</f>
        <v>0</v>
      </c>
      <c r="AB1151" s="77"/>
      <c r="AC1151" s="77"/>
      <c r="AD1151" s="77"/>
    </row>
    <row r="1152" spans="1:30">
      <c r="A1152" s="80"/>
      <c r="B1152" s="39" t="str">
        <f t="shared" ref="B1152:B1178" si="103">CHOOSE($B$134,"↑先にセットの種類を選択して下さい。",D3,G3,J3,M3,P3,S3,V3,Y3,AB3,AE3,AH3,AK3,AN3,AQ3,AT3,AW3,AZ3,BC3,BF3)</f>
        <v>↑先にセットの種類を選択して下さい。</v>
      </c>
      <c r="C1152" s="39">
        <f t="shared" ref="C1152:C1178" si="104">CHOOSE($B$134,0,F3,I3,L3,O3,R3,U3,X3,AA3,AD3,AG3,AJ3,AM3,AP3,AS3,AV3,AY3,BB3,BE3,BH3)</f>
        <v>0</v>
      </c>
      <c r="D1152" s="39">
        <f t="shared" ref="D1152:D1178" si="105">CHOOSE($B$134,0,E3,H3,K3,N3,Q3,T3,W3,Z3,AC3,AF3,AI3,AL3,AO3,AR3,AU3,AX3,BA3,BD3,BG3)</f>
        <v>0</v>
      </c>
      <c r="AB1152" s="77"/>
      <c r="AC1152" s="77"/>
      <c r="AD1152" s="77"/>
    </row>
    <row r="1153" spans="1:30">
      <c r="A1153" s="80"/>
      <c r="B1153" s="39" t="str">
        <f t="shared" si="103"/>
        <v>↑先にセットの種類を選択して下さい。</v>
      </c>
      <c r="C1153" s="39">
        <f t="shared" si="104"/>
        <v>0</v>
      </c>
      <c r="D1153" s="39">
        <f t="shared" si="105"/>
        <v>0</v>
      </c>
      <c r="AB1153" s="77"/>
      <c r="AC1153" s="77"/>
      <c r="AD1153" s="77"/>
    </row>
    <row r="1154" spans="1:30">
      <c r="A1154" s="80"/>
      <c r="B1154" s="39" t="str">
        <f t="shared" si="103"/>
        <v>↑先にセットの種類を選択して下さい。</v>
      </c>
      <c r="C1154" s="39">
        <f t="shared" si="104"/>
        <v>0</v>
      </c>
      <c r="D1154" s="39">
        <f t="shared" si="105"/>
        <v>0</v>
      </c>
      <c r="AB1154" s="77"/>
      <c r="AC1154" s="77"/>
      <c r="AD1154" s="77"/>
    </row>
    <row r="1155" spans="1:30">
      <c r="A1155" s="80"/>
      <c r="B1155" s="39" t="str">
        <f t="shared" si="103"/>
        <v>↑先にセットの種類を選択して下さい。</v>
      </c>
      <c r="C1155" s="39">
        <f t="shared" si="104"/>
        <v>0</v>
      </c>
      <c r="D1155" s="39">
        <f t="shared" si="105"/>
        <v>0</v>
      </c>
      <c r="AB1155" s="77"/>
      <c r="AC1155" s="77"/>
      <c r="AD1155" s="77"/>
    </row>
    <row r="1156" spans="1:30">
      <c r="A1156" s="80"/>
      <c r="B1156" s="39" t="str">
        <f t="shared" si="103"/>
        <v>↑先にセットの種類を選択して下さい。</v>
      </c>
      <c r="C1156" s="39">
        <f t="shared" si="104"/>
        <v>0</v>
      </c>
      <c r="D1156" s="39">
        <f t="shared" si="105"/>
        <v>0</v>
      </c>
      <c r="AB1156" s="77"/>
      <c r="AC1156" s="77"/>
      <c r="AD1156" s="77"/>
    </row>
    <row r="1157" spans="1:30">
      <c r="A1157" s="80"/>
      <c r="B1157" s="39" t="str">
        <f t="shared" si="103"/>
        <v>↑先にセットの種類を選択して下さい。</v>
      </c>
      <c r="C1157" s="39">
        <f t="shared" si="104"/>
        <v>0</v>
      </c>
      <c r="D1157" s="39">
        <f t="shared" si="105"/>
        <v>0</v>
      </c>
      <c r="AB1157" s="77"/>
      <c r="AC1157" s="77"/>
      <c r="AD1157" s="77"/>
    </row>
    <row r="1158" spans="1:30">
      <c r="A1158" s="80"/>
      <c r="B1158" s="39" t="str">
        <f t="shared" si="103"/>
        <v>↑先にセットの種類を選択して下さい。</v>
      </c>
      <c r="C1158" s="39">
        <f t="shared" si="104"/>
        <v>0</v>
      </c>
      <c r="D1158" s="39">
        <f t="shared" si="105"/>
        <v>0</v>
      </c>
      <c r="AB1158" s="77"/>
      <c r="AC1158" s="77"/>
      <c r="AD1158" s="77"/>
    </row>
    <row r="1159" spans="1:30">
      <c r="A1159" s="80"/>
      <c r="B1159" s="39" t="str">
        <f t="shared" si="103"/>
        <v>↑先にセットの種類を選択して下さい。</v>
      </c>
      <c r="C1159" s="39">
        <f t="shared" si="104"/>
        <v>0</v>
      </c>
      <c r="D1159" s="39">
        <f t="shared" si="105"/>
        <v>0</v>
      </c>
      <c r="AB1159" s="77"/>
      <c r="AC1159" s="77"/>
      <c r="AD1159" s="77"/>
    </row>
    <row r="1160" spans="1:30">
      <c r="A1160" s="80"/>
      <c r="B1160" s="39" t="str">
        <f t="shared" si="103"/>
        <v>↑先にセットの種類を選択して下さい。</v>
      </c>
      <c r="C1160" s="39">
        <f t="shared" si="104"/>
        <v>0</v>
      </c>
      <c r="D1160" s="39">
        <f t="shared" si="105"/>
        <v>0</v>
      </c>
      <c r="AB1160" s="77"/>
      <c r="AC1160" s="77"/>
      <c r="AD1160" s="77"/>
    </row>
    <row r="1161" spans="1:30">
      <c r="A1161" s="80"/>
      <c r="B1161" s="39" t="str">
        <f t="shared" si="103"/>
        <v>↑先にセットの種類を選択して下さい。</v>
      </c>
      <c r="C1161" s="39">
        <f t="shared" si="104"/>
        <v>0</v>
      </c>
      <c r="D1161" s="39">
        <f t="shared" si="105"/>
        <v>0</v>
      </c>
      <c r="AB1161" s="77"/>
      <c r="AC1161" s="77"/>
      <c r="AD1161" s="77"/>
    </row>
    <row r="1162" spans="1:30">
      <c r="A1162" s="80"/>
      <c r="B1162" s="39" t="str">
        <f t="shared" si="103"/>
        <v>↑先にセットの種類を選択して下さい。</v>
      </c>
      <c r="C1162" s="39">
        <f t="shared" si="104"/>
        <v>0</v>
      </c>
      <c r="D1162" s="39">
        <f t="shared" si="105"/>
        <v>0</v>
      </c>
      <c r="AB1162" s="77"/>
      <c r="AC1162" s="77"/>
      <c r="AD1162" s="77"/>
    </row>
    <row r="1163" spans="1:30">
      <c r="A1163" s="80"/>
      <c r="B1163" s="39" t="str">
        <f t="shared" si="103"/>
        <v>↑先にセットの種類を選択して下さい。</v>
      </c>
      <c r="C1163" s="39">
        <f t="shared" si="104"/>
        <v>0</v>
      </c>
      <c r="D1163" s="39">
        <f t="shared" si="105"/>
        <v>0</v>
      </c>
      <c r="AB1163" s="77"/>
      <c r="AC1163" s="77"/>
      <c r="AD1163" s="77"/>
    </row>
    <row r="1164" spans="1:30">
      <c r="A1164" s="80"/>
      <c r="B1164" s="39" t="str">
        <f t="shared" si="103"/>
        <v>↑先にセットの種類を選択して下さい。</v>
      </c>
      <c r="C1164" s="39">
        <f t="shared" si="104"/>
        <v>0</v>
      </c>
      <c r="D1164" s="39">
        <f t="shared" si="105"/>
        <v>0</v>
      </c>
      <c r="AB1164" s="77"/>
      <c r="AC1164" s="77"/>
      <c r="AD1164" s="77"/>
    </row>
    <row r="1165" spans="1:30">
      <c r="A1165" s="80"/>
      <c r="B1165" s="39" t="str">
        <f t="shared" si="103"/>
        <v>↑先にセットの種類を選択して下さい。</v>
      </c>
      <c r="C1165" s="39">
        <f t="shared" si="104"/>
        <v>0</v>
      </c>
      <c r="D1165" s="39">
        <f t="shared" si="105"/>
        <v>0</v>
      </c>
      <c r="AB1165" s="77"/>
      <c r="AC1165" s="77"/>
      <c r="AD1165" s="77"/>
    </row>
    <row r="1166" spans="1:30">
      <c r="A1166" s="80"/>
      <c r="B1166" s="39" t="str">
        <f t="shared" si="103"/>
        <v>↑先にセットの種類を選択して下さい。</v>
      </c>
      <c r="C1166" s="39">
        <f t="shared" si="104"/>
        <v>0</v>
      </c>
      <c r="D1166" s="39">
        <f t="shared" si="105"/>
        <v>0</v>
      </c>
      <c r="AB1166" s="77"/>
      <c r="AC1166" s="77"/>
      <c r="AD1166" s="77"/>
    </row>
    <row r="1167" spans="1:30">
      <c r="A1167" s="80"/>
      <c r="B1167" s="39" t="str">
        <f t="shared" si="103"/>
        <v>↑先にセットの種類を選択して下さい。</v>
      </c>
      <c r="C1167" s="39">
        <f t="shared" si="104"/>
        <v>0</v>
      </c>
      <c r="D1167" s="39">
        <f t="shared" si="105"/>
        <v>0</v>
      </c>
      <c r="AB1167" s="77"/>
      <c r="AC1167" s="77"/>
      <c r="AD1167" s="77"/>
    </row>
    <row r="1168" spans="1:30">
      <c r="A1168" s="80"/>
      <c r="B1168" s="39" t="str">
        <f t="shared" si="103"/>
        <v>↑先にセットの種類を選択して下さい。</v>
      </c>
      <c r="C1168" s="39">
        <f t="shared" si="104"/>
        <v>0</v>
      </c>
      <c r="D1168" s="39">
        <f t="shared" si="105"/>
        <v>0</v>
      </c>
      <c r="AB1168" s="77"/>
      <c r="AC1168" s="77"/>
      <c r="AD1168" s="77"/>
    </row>
    <row r="1169" spans="1:30">
      <c r="A1169" s="80"/>
      <c r="B1169" s="39" t="str">
        <f t="shared" si="103"/>
        <v>↑先にセットの種類を選択して下さい。</v>
      </c>
      <c r="C1169" s="39">
        <f t="shared" si="104"/>
        <v>0</v>
      </c>
      <c r="D1169" s="39">
        <f t="shared" si="105"/>
        <v>0</v>
      </c>
      <c r="AB1169" s="77"/>
      <c r="AC1169" s="77"/>
      <c r="AD1169" s="77"/>
    </row>
    <row r="1170" spans="1:30">
      <c r="A1170" s="80"/>
      <c r="B1170" s="39" t="str">
        <f t="shared" si="103"/>
        <v>↑先にセットの種類を選択して下さい。</v>
      </c>
      <c r="C1170" s="39">
        <f t="shared" si="104"/>
        <v>0</v>
      </c>
      <c r="D1170" s="39">
        <f t="shared" si="105"/>
        <v>0</v>
      </c>
      <c r="AB1170" s="77"/>
      <c r="AC1170" s="77"/>
      <c r="AD1170" s="77"/>
    </row>
    <row r="1171" spans="1:30">
      <c r="A1171" s="80"/>
      <c r="B1171" s="39" t="str">
        <f t="shared" si="103"/>
        <v>↑先にセットの種類を選択して下さい。</v>
      </c>
      <c r="C1171" s="39">
        <f t="shared" si="104"/>
        <v>0</v>
      </c>
      <c r="D1171" s="39">
        <f t="shared" si="105"/>
        <v>0</v>
      </c>
      <c r="AB1171" s="77"/>
      <c r="AC1171" s="77"/>
      <c r="AD1171" s="77"/>
    </row>
    <row r="1172" spans="1:30">
      <c r="A1172" s="80"/>
      <c r="B1172" s="39" t="str">
        <f t="shared" si="103"/>
        <v>↑先にセットの種類を選択して下さい。</v>
      </c>
      <c r="C1172" s="39">
        <f t="shared" si="104"/>
        <v>0</v>
      </c>
      <c r="D1172" s="39">
        <f t="shared" si="105"/>
        <v>0</v>
      </c>
      <c r="AB1172" s="77"/>
      <c r="AC1172" s="77"/>
      <c r="AD1172" s="77"/>
    </row>
    <row r="1173" spans="1:30">
      <c r="A1173" s="80"/>
      <c r="B1173" s="39" t="str">
        <f t="shared" si="103"/>
        <v>↑先にセットの種類を選択して下さい。</v>
      </c>
      <c r="C1173" s="39">
        <f t="shared" si="104"/>
        <v>0</v>
      </c>
      <c r="D1173" s="39">
        <f t="shared" si="105"/>
        <v>0</v>
      </c>
      <c r="AB1173" s="77"/>
      <c r="AC1173" s="77"/>
      <c r="AD1173" s="77"/>
    </row>
    <row r="1174" spans="1:30">
      <c r="A1174" s="80"/>
      <c r="B1174" s="39" t="str">
        <f t="shared" si="103"/>
        <v>↑先にセットの種類を選択して下さい。</v>
      </c>
      <c r="C1174" s="39">
        <f t="shared" si="104"/>
        <v>0</v>
      </c>
      <c r="D1174" s="39">
        <f t="shared" si="105"/>
        <v>0</v>
      </c>
      <c r="AB1174" s="77"/>
      <c r="AC1174" s="77"/>
      <c r="AD1174" s="77"/>
    </row>
    <row r="1175" spans="1:30">
      <c r="A1175" s="80"/>
      <c r="B1175" s="39" t="str">
        <f t="shared" si="103"/>
        <v>↑先にセットの種類を選択して下さい。</v>
      </c>
      <c r="C1175" s="39">
        <f t="shared" si="104"/>
        <v>0</v>
      </c>
      <c r="D1175" s="39">
        <f t="shared" si="105"/>
        <v>0</v>
      </c>
      <c r="AB1175" s="77"/>
      <c r="AC1175" s="77"/>
      <c r="AD1175" s="77"/>
    </row>
    <row r="1176" spans="1:30">
      <c r="A1176" s="80"/>
      <c r="B1176" s="39" t="str">
        <f t="shared" si="103"/>
        <v>↑先にセットの種類を選択して下さい。</v>
      </c>
      <c r="C1176" s="39">
        <f t="shared" si="104"/>
        <v>0</v>
      </c>
      <c r="D1176" s="39">
        <f t="shared" si="105"/>
        <v>0</v>
      </c>
      <c r="AB1176" s="77"/>
      <c r="AC1176" s="77"/>
      <c r="AD1176" s="77"/>
    </row>
    <row r="1177" spans="1:30">
      <c r="A1177" s="80"/>
      <c r="B1177" s="39" t="str">
        <f t="shared" si="103"/>
        <v>↑先にセットの種類を選択して下さい。</v>
      </c>
      <c r="C1177" s="39">
        <f t="shared" si="104"/>
        <v>0</v>
      </c>
      <c r="D1177" s="39">
        <f t="shared" si="105"/>
        <v>0</v>
      </c>
      <c r="AB1177" s="77"/>
      <c r="AC1177" s="77"/>
      <c r="AD1177" s="77"/>
    </row>
    <row r="1178" spans="1:30">
      <c r="A1178" s="80"/>
      <c r="B1178" s="39" t="str">
        <f t="shared" si="103"/>
        <v>↑先にセットの種類を選択して下さい。</v>
      </c>
      <c r="C1178" s="39">
        <f t="shared" si="104"/>
        <v>0</v>
      </c>
      <c r="D1178" s="39">
        <f t="shared" si="105"/>
        <v>0</v>
      </c>
      <c r="AB1178" s="77"/>
      <c r="AC1178" s="77"/>
      <c r="AD1178" s="77"/>
    </row>
    <row r="1179" spans="1:30">
      <c r="A1179" s="80"/>
      <c r="B1179" s="39"/>
      <c r="C1179" s="39"/>
      <c r="D1179" s="39"/>
      <c r="AB1179" s="77"/>
      <c r="AC1179" s="77"/>
      <c r="AD1179" s="77"/>
    </row>
    <row r="1180" spans="1:30">
      <c r="A1180" s="80"/>
      <c r="B1180" s="39"/>
      <c r="C1180" s="39"/>
      <c r="D1180" s="39"/>
      <c r="AB1180" s="77"/>
      <c r="AC1180" s="77"/>
      <c r="AD1180" s="77"/>
    </row>
    <row r="1181" spans="1:30">
      <c r="A1181" s="80">
        <v>35</v>
      </c>
      <c r="B1181" s="39" t="str">
        <f>CHOOSE($B$135,"↑先にセットの種類を選択して下さい。",D2,G2,J2,M2,P2,S2,V2,Y2,AB2,AE2,AH2,AK2,AN2,AQ2,AT2,AW2,AZ2,BC2,BF2)</f>
        <v>↑先にセットの種類を選択して下さい。</v>
      </c>
      <c r="C1181" s="39">
        <f>CHOOSE($B$135,0,F2,I2,L2,O2,R2,U2,X2,AA2,AD2,AG2,AJ2,AM2,AP2,AS2,AV2,AY2,BB2,BE2,BH2)</f>
        <v>0</v>
      </c>
      <c r="D1181" s="39">
        <f>CHOOSE($B$135,0,E2,H2,K2,N2,Q2,T2,W2,Z2,AC2,AF2,AI2,AL2,AO2,AR2,AU2,AX2,BA2,BD2,BG2)</f>
        <v>0</v>
      </c>
      <c r="AB1181" s="77"/>
      <c r="AC1181" s="77"/>
      <c r="AD1181" s="77"/>
    </row>
    <row r="1182" spans="1:30">
      <c r="A1182" s="80"/>
      <c r="B1182" s="39" t="str">
        <f t="shared" ref="B1182:B1208" si="106">CHOOSE($B$135,"↑先にセットの種類を選択して下さい。",D3,G3,J3,M3,P3,S3,V3,Y3,AB3,AE3,AH3,AK3,AN3,AQ3,AT3,AW3,AZ3,BC3,BF3)</f>
        <v>↑先にセットの種類を選択して下さい。</v>
      </c>
      <c r="C1182" s="39">
        <f t="shared" ref="C1182:C1208" si="107">CHOOSE($B$135,0,F3,I3,L3,O3,R3,U3,X3,AA3,AD3,AG3,AJ3,AM3,AP3,AS3,AV3,AY3,BB3,BE3,BH3)</f>
        <v>0</v>
      </c>
      <c r="D1182" s="39">
        <f t="shared" ref="D1182:D1208" si="108">CHOOSE($B$135,0,E3,H3,K3,N3,Q3,T3,W3,Z3,AC3,AF3,AI3,AL3,AO3,AR3,AU3,AX3,BA3,BD3,BG3)</f>
        <v>0</v>
      </c>
      <c r="AB1182" s="77"/>
      <c r="AC1182" s="77"/>
      <c r="AD1182" s="77"/>
    </row>
    <row r="1183" spans="1:30">
      <c r="A1183" s="80"/>
      <c r="B1183" s="39" t="str">
        <f t="shared" si="106"/>
        <v>↑先にセットの種類を選択して下さい。</v>
      </c>
      <c r="C1183" s="39">
        <f t="shared" si="107"/>
        <v>0</v>
      </c>
      <c r="D1183" s="39">
        <f t="shared" si="108"/>
        <v>0</v>
      </c>
      <c r="AB1183" s="77"/>
      <c r="AC1183" s="77"/>
      <c r="AD1183" s="77"/>
    </row>
    <row r="1184" spans="1:30">
      <c r="A1184" s="80"/>
      <c r="B1184" s="39" t="str">
        <f t="shared" si="106"/>
        <v>↑先にセットの種類を選択して下さい。</v>
      </c>
      <c r="C1184" s="39">
        <f t="shared" si="107"/>
        <v>0</v>
      </c>
      <c r="D1184" s="39">
        <f t="shared" si="108"/>
        <v>0</v>
      </c>
      <c r="AB1184" s="77"/>
      <c r="AC1184" s="77"/>
      <c r="AD1184" s="77"/>
    </row>
    <row r="1185" spans="1:30">
      <c r="A1185" s="80"/>
      <c r="B1185" s="39" t="str">
        <f t="shared" si="106"/>
        <v>↑先にセットの種類を選択して下さい。</v>
      </c>
      <c r="C1185" s="39">
        <f t="shared" si="107"/>
        <v>0</v>
      </c>
      <c r="D1185" s="39">
        <f t="shared" si="108"/>
        <v>0</v>
      </c>
      <c r="AB1185" s="77"/>
      <c r="AC1185" s="77"/>
      <c r="AD1185" s="77"/>
    </row>
    <row r="1186" spans="1:30">
      <c r="A1186" s="80"/>
      <c r="B1186" s="39" t="str">
        <f t="shared" si="106"/>
        <v>↑先にセットの種類を選択して下さい。</v>
      </c>
      <c r="C1186" s="39">
        <f t="shared" si="107"/>
        <v>0</v>
      </c>
      <c r="D1186" s="39">
        <f t="shared" si="108"/>
        <v>0</v>
      </c>
      <c r="AB1186" s="77"/>
      <c r="AC1186" s="77"/>
      <c r="AD1186" s="77"/>
    </row>
    <row r="1187" spans="1:30">
      <c r="A1187" s="80"/>
      <c r="B1187" s="39" t="str">
        <f t="shared" si="106"/>
        <v>↑先にセットの種類を選択して下さい。</v>
      </c>
      <c r="C1187" s="39">
        <f t="shared" si="107"/>
        <v>0</v>
      </c>
      <c r="D1187" s="39">
        <f t="shared" si="108"/>
        <v>0</v>
      </c>
      <c r="AB1187" s="77"/>
      <c r="AC1187" s="77"/>
      <c r="AD1187" s="77"/>
    </row>
    <row r="1188" spans="1:30">
      <c r="A1188" s="80"/>
      <c r="B1188" s="39" t="str">
        <f t="shared" si="106"/>
        <v>↑先にセットの種類を選択して下さい。</v>
      </c>
      <c r="C1188" s="39">
        <f t="shared" si="107"/>
        <v>0</v>
      </c>
      <c r="D1188" s="39">
        <f t="shared" si="108"/>
        <v>0</v>
      </c>
      <c r="AB1188" s="77"/>
      <c r="AC1188" s="77"/>
      <c r="AD1188" s="77"/>
    </row>
    <row r="1189" spans="1:30">
      <c r="A1189" s="80"/>
      <c r="B1189" s="39" t="str">
        <f t="shared" si="106"/>
        <v>↑先にセットの種類を選択して下さい。</v>
      </c>
      <c r="C1189" s="39">
        <f t="shared" si="107"/>
        <v>0</v>
      </c>
      <c r="D1189" s="39">
        <f t="shared" si="108"/>
        <v>0</v>
      </c>
      <c r="AB1189" s="77"/>
      <c r="AC1189" s="77"/>
      <c r="AD1189" s="77"/>
    </row>
    <row r="1190" spans="1:30">
      <c r="A1190" s="80"/>
      <c r="B1190" s="39" t="str">
        <f t="shared" si="106"/>
        <v>↑先にセットの種類を選択して下さい。</v>
      </c>
      <c r="C1190" s="39">
        <f t="shared" si="107"/>
        <v>0</v>
      </c>
      <c r="D1190" s="39">
        <f t="shared" si="108"/>
        <v>0</v>
      </c>
      <c r="AB1190" s="77"/>
      <c r="AC1190" s="77"/>
      <c r="AD1190" s="77"/>
    </row>
    <row r="1191" spans="1:30">
      <c r="A1191" s="80"/>
      <c r="B1191" s="39" t="str">
        <f t="shared" si="106"/>
        <v>↑先にセットの種類を選択して下さい。</v>
      </c>
      <c r="C1191" s="39">
        <f t="shared" si="107"/>
        <v>0</v>
      </c>
      <c r="D1191" s="39">
        <f t="shared" si="108"/>
        <v>0</v>
      </c>
      <c r="AB1191" s="77"/>
      <c r="AC1191" s="77"/>
      <c r="AD1191" s="77"/>
    </row>
    <row r="1192" spans="1:30">
      <c r="A1192" s="80"/>
      <c r="B1192" s="39" t="str">
        <f t="shared" si="106"/>
        <v>↑先にセットの種類を選択して下さい。</v>
      </c>
      <c r="C1192" s="39">
        <f t="shared" si="107"/>
        <v>0</v>
      </c>
      <c r="D1192" s="39">
        <f t="shared" si="108"/>
        <v>0</v>
      </c>
      <c r="AB1192" s="77"/>
      <c r="AC1192" s="77"/>
      <c r="AD1192" s="77"/>
    </row>
    <row r="1193" spans="1:30">
      <c r="A1193" s="80"/>
      <c r="B1193" s="39" t="str">
        <f t="shared" si="106"/>
        <v>↑先にセットの種類を選択して下さい。</v>
      </c>
      <c r="C1193" s="39">
        <f t="shared" si="107"/>
        <v>0</v>
      </c>
      <c r="D1193" s="39">
        <f t="shared" si="108"/>
        <v>0</v>
      </c>
      <c r="AB1193" s="77"/>
      <c r="AC1193" s="77"/>
      <c r="AD1193" s="77"/>
    </row>
    <row r="1194" spans="1:30">
      <c r="A1194" s="80"/>
      <c r="B1194" s="39" t="str">
        <f t="shared" si="106"/>
        <v>↑先にセットの種類を選択して下さい。</v>
      </c>
      <c r="C1194" s="39">
        <f t="shared" si="107"/>
        <v>0</v>
      </c>
      <c r="D1194" s="39">
        <f t="shared" si="108"/>
        <v>0</v>
      </c>
      <c r="AB1194" s="77"/>
      <c r="AC1194" s="77"/>
      <c r="AD1194" s="77"/>
    </row>
    <row r="1195" spans="1:30">
      <c r="A1195" s="80"/>
      <c r="B1195" s="39" t="str">
        <f t="shared" si="106"/>
        <v>↑先にセットの種類を選択して下さい。</v>
      </c>
      <c r="C1195" s="39">
        <f t="shared" si="107"/>
        <v>0</v>
      </c>
      <c r="D1195" s="39">
        <f t="shared" si="108"/>
        <v>0</v>
      </c>
      <c r="AB1195" s="77"/>
      <c r="AC1195" s="77"/>
      <c r="AD1195" s="77"/>
    </row>
    <row r="1196" spans="1:30">
      <c r="A1196" s="80"/>
      <c r="B1196" s="39" t="str">
        <f t="shared" si="106"/>
        <v>↑先にセットの種類を選択して下さい。</v>
      </c>
      <c r="C1196" s="39">
        <f t="shared" si="107"/>
        <v>0</v>
      </c>
      <c r="D1196" s="39">
        <f t="shared" si="108"/>
        <v>0</v>
      </c>
      <c r="AB1196" s="77"/>
      <c r="AC1196" s="77"/>
      <c r="AD1196" s="77"/>
    </row>
    <row r="1197" spans="1:30">
      <c r="A1197" s="80"/>
      <c r="B1197" s="39" t="str">
        <f t="shared" si="106"/>
        <v>↑先にセットの種類を選択して下さい。</v>
      </c>
      <c r="C1197" s="39">
        <f t="shared" si="107"/>
        <v>0</v>
      </c>
      <c r="D1197" s="39">
        <f t="shared" si="108"/>
        <v>0</v>
      </c>
      <c r="AB1197" s="77"/>
      <c r="AC1197" s="77"/>
      <c r="AD1197" s="77"/>
    </row>
    <row r="1198" spans="1:30">
      <c r="A1198" s="80"/>
      <c r="B1198" s="39" t="str">
        <f t="shared" si="106"/>
        <v>↑先にセットの種類を選択して下さい。</v>
      </c>
      <c r="C1198" s="39">
        <f t="shared" si="107"/>
        <v>0</v>
      </c>
      <c r="D1198" s="39">
        <f t="shared" si="108"/>
        <v>0</v>
      </c>
      <c r="AB1198" s="77"/>
      <c r="AC1198" s="77"/>
      <c r="AD1198" s="77"/>
    </row>
    <row r="1199" spans="1:30">
      <c r="A1199" s="80"/>
      <c r="B1199" s="39" t="str">
        <f t="shared" si="106"/>
        <v>↑先にセットの種類を選択して下さい。</v>
      </c>
      <c r="C1199" s="39">
        <f t="shared" si="107"/>
        <v>0</v>
      </c>
      <c r="D1199" s="39">
        <f t="shared" si="108"/>
        <v>0</v>
      </c>
      <c r="AB1199" s="77"/>
      <c r="AC1199" s="77"/>
      <c r="AD1199" s="77"/>
    </row>
    <row r="1200" spans="1:30">
      <c r="A1200" s="80"/>
      <c r="B1200" s="39" t="str">
        <f t="shared" si="106"/>
        <v>↑先にセットの種類を選択して下さい。</v>
      </c>
      <c r="C1200" s="39">
        <f t="shared" si="107"/>
        <v>0</v>
      </c>
      <c r="D1200" s="39">
        <f t="shared" si="108"/>
        <v>0</v>
      </c>
      <c r="AB1200" s="77"/>
      <c r="AC1200" s="77"/>
      <c r="AD1200" s="77"/>
    </row>
    <row r="1201" spans="1:30">
      <c r="A1201" s="80"/>
      <c r="B1201" s="39" t="str">
        <f t="shared" si="106"/>
        <v>↑先にセットの種類を選択して下さい。</v>
      </c>
      <c r="C1201" s="39">
        <f t="shared" si="107"/>
        <v>0</v>
      </c>
      <c r="D1201" s="39">
        <f t="shared" si="108"/>
        <v>0</v>
      </c>
      <c r="AB1201" s="77"/>
      <c r="AC1201" s="77"/>
      <c r="AD1201" s="77"/>
    </row>
    <row r="1202" spans="1:30">
      <c r="A1202" s="80"/>
      <c r="B1202" s="39" t="str">
        <f t="shared" si="106"/>
        <v>↑先にセットの種類を選択して下さい。</v>
      </c>
      <c r="C1202" s="39">
        <f t="shared" si="107"/>
        <v>0</v>
      </c>
      <c r="D1202" s="39">
        <f t="shared" si="108"/>
        <v>0</v>
      </c>
      <c r="AB1202" s="77"/>
      <c r="AC1202" s="77"/>
      <c r="AD1202" s="77"/>
    </row>
    <row r="1203" spans="1:30">
      <c r="A1203" s="80"/>
      <c r="B1203" s="39" t="str">
        <f t="shared" si="106"/>
        <v>↑先にセットの種類を選択して下さい。</v>
      </c>
      <c r="C1203" s="39">
        <f t="shared" si="107"/>
        <v>0</v>
      </c>
      <c r="D1203" s="39">
        <f t="shared" si="108"/>
        <v>0</v>
      </c>
      <c r="AB1203" s="77"/>
      <c r="AC1203" s="77"/>
      <c r="AD1203" s="77"/>
    </row>
    <row r="1204" spans="1:30">
      <c r="A1204" s="80"/>
      <c r="B1204" s="39" t="str">
        <f t="shared" si="106"/>
        <v>↑先にセットの種類を選択して下さい。</v>
      </c>
      <c r="C1204" s="39">
        <f t="shared" si="107"/>
        <v>0</v>
      </c>
      <c r="D1204" s="39">
        <f t="shared" si="108"/>
        <v>0</v>
      </c>
      <c r="AB1204" s="77"/>
      <c r="AC1204" s="77"/>
      <c r="AD1204" s="77"/>
    </row>
    <row r="1205" spans="1:30">
      <c r="A1205" s="80"/>
      <c r="B1205" s="39" t="str">
        <f t="shared" si="106"/>
        <v>↑先にセットの種類を選択して下さい。</v>
      </c>
      <c r="C1205" s="39">
        <f t="shared" si="107"/>
        <v>0</v>
      </c>
      <c r="D1205" s="39">
        <f t="shared" si="108"/>
        <v>0</v>
      </c>
      <c r="AB1205" s="77"/>
      <c r="AC1205" s="77"/>
      <c r="AD1205" s="77"/>
    </row>
    <row r="1206" spans="1:30">
      <c r="A1206" s="80"/>
      <c r="B1206" s="39" t="str">
        <f t="shared" si="106"/>
        <v>↑先にセットの種類を選択して下さい。</v>
      </c>
      <c r="C1206" s="39">
        <f t="shared" si="107"/>
        <v>0</v>
      </c>
      <c r="D1206" s="39">
        <f t="shared" si="108"/>
        <v>0</v>
      </c>
      <c r="AB1206" s="77"/>
      <c r="AC1206" s="77"/>
      <c r="AD1206" s="77"/>
    </row>
    <row r="1207" spans="1:30">
      <c r="A1207" s="80"/>
      <c r="B1207" s="39" t="str">
        <f t="shared" si="106"/>
        <v>↑先にセットの種類を選択して下さい。</v>
      </c>
      <c r="C1207" s="39">
        <f t="shared" si="107"/>
        <v>0</v>
      </c>
      <c r="D1207" s="39">
        <f t="shared" si="108"/>
        <v>0</v>
      </c>
      <c r="AB1207" s="77"/>
      <c r="AC1207" s="77"/>
      <c r="AD1207" s="77"/>
    </row>
    <row r="1208" spans="1:30">
      <c r="A1208" s="80"/>
      <c r="B1208" s="39" t="str">
        <f t="shared" si="106"/>
        <v>↑先にセットの種類を選択して下さい。</v>
      </c>
      <c r="C1208" s="39">
        <f t="shared" si="107"/>
        <v>0</v>
      </c>
      <c r="D1208" s="39">
        <f t="shared" si="108"/>
        <v>0</v>
      </c>
      <c r="AB1208" s="77"/>
      <c r="AC1208" s="77"/>
      <c r="AD1208" s="77"/>
    </row>
    <row r="1209" spans="1:30">
      <c r="A1209" s="80"/>
      <c r="B1209" s="39"/>
      <c r="C1209" s="39"/>
      <c r="D1209" s="39"/>
      <c r="AB1209" s="77"/>
      <c r="AC1209" s="77"/>
      <c r="AD1209" s="77"/>
    </row>
    <row r="1210" spans="1:30">
      <c r="A1210" s="80"/>
      <c r="B1210" s="39"/>
      <c r="C1210" s="39"/>
      <c r="D1210" s="39"/>
      <c r="AB1210" s="77"/>
      <c r="AC1210" s="77"/>
      <c r="AD1210" s="77"/>
    </row>
    <row r="1211" spans="1:30">
      <c r="A1211" s="80">
        <v>36</v>
      </c>
      <c r="B1211" s="39" t="str">
        <f>CHOOSE($B$136,"↑先にセットの種類を選択して下さい。",D2,G2,J2,M2,P2,S2,V2,Y2,AB2,AE2,AH2,AK2,AN2,AQ2,AT2,AW2,AZ2,BC2,BF2)</f>
        <v>↑先にセットの種類を選択して下さい。</v>
      </c>
      <c r="C1211" s="39">
        <f>CHOOSE($B$136,0,F2,I2,L2,O2,R2,U2,X2,AA2,AD2,AG2,AJ2,AM2,AP2,AS2,AV2,AY2,BB2,BE2,BH2)</f>
        <v>0</v>
      </c>
      <c r="D1211" s="39">
        <f>CHOOSE($B$136,0,E2,H2,K2,N2,Q2,T2,W2,Z2,AC2,AF2,AI2,AL2,AO2,AR2,AU2,AX2,BA2,BD2,BG2)</f>
        <v>0</v>
      </c>
      <c r="AB1211" s="77"/>
      <c r="AC1211" s="77"/>
      <c r="AD1211" s="77"/>
    </row>
    <row r="1212" spans="1:30">
      <c r="A1212" s="80"/>
      <c r="B1212" s="39" t="str">
        <f t="shared" ref="B1212:B1238" si="109">CHOOSE($B$136,"↑先にセットの種類を選択して下さい。",D3,G3,J3,M3,P3,S3,V3,Y3,AB3,AE3,AH3,AK3,AN3,AQ3,AT3,AW3,AZ3,BC3,BF3)</f>
        <v>↑先にセットの種類を選択して下さい。</v>
      </c>
      <c r="C1212" s="39">
        <f t="shared" ref="C1212:C1238" si="110">CHOOSE($B$136,0,F3,I3,L3,O3,R3,U3,X3,AA3,AD3,AG3,AJ3,AM3,AP3,AS3,AV3,AY3,BB3,BE3,BH3)</f>
        <v>0</v>
      </c>
      <c r="D1212" s="39">
        <f t="shared" ref="D1212:D1238" si="111">CHOOSE($B$136,0,E3,H3,K3,N3,Q3,T3,W3,Z3,AC3,AF3,AI3,AL3,AO3,AR3,AU3,AX3,BA3,BD3,BG3)</f>
        <v>0</v>
      </c>
      <c r="AB1212" s="77"/>
      <c r="AC1212" s="77"/>
      <c r="AD1212" s="77"/>
    </row>
    <row r="1213" spans="1:30">
      <c r="A1213" s="80"/>
      <c r="B1213" s="39" t="str">
        <f t="shared" si="109"/>
        <v>↑先にセットの種類を選択して下さい。</v>
      </c>
      <c r="C1213" s="39">
        <f t="shared" si="110"/>
        <v>0</v>
      </c>
      <c r="D1213" s="39">
        <f t="shared" si="111"/>
        <v>0</v>
      </c>
      <c r="AB1213" s="77"/>
      <c r="AC1213" s="77"/>
      <c r="AD1213" s="77"/>
    </row>
    <row r="1214" spans="1:30">
      <c r="A1214" s="80"/>
      <c r="B1214" s="39" t="str">
        <f t="shared" si="109"/>
        <v>↑先にセットの種類を選択して下さい。</v>
      </c>
      <c r="C1214" s="39">
        <f t="shared" si="110"/>
        <v>0</v>
      </c>
      <c r="D1214" s="39">
        <f t="shared" si="111"/>
        <v>0</v>
      </c>
      <c r="AB1214" s="77"/>
      <c r="AC1214" s="77"/>
      <c r="AD1214" s="77"/>
    </row>
    <row r="1215" spans="1:30">
      <c r="A1215" s="80"/>
      <c r="B1215" s="39" t="str">
        <f t="shared" si="109"/>
        <v>↑先にセットの種類を選択して下さい。</v>
      </c>
      <c r="C1215" s="39">
        <f t="shared" si="110"/>
        <v>0</v>
      </c>
      <c r="D1215" s="39">
        <f t="shared" si="111"/>
        <v>0</v>
      </c>
      <c r="AB1215" s="77"/>
      <c r="AC1215" s="77"/>
      <c r="AD1215" s="77"/>
    </row>
    <row r="1216" spans="1:30">
      <c r="A1216" s="80"/>
      <c r="B1216" s="39" t="str">
        <f t="shared" si="109"/>
        <v>↑先にセットの種類を選択して下さい。</v>
      </c>
      <c r="C1216" s="39">
        <f t="shared" si="110"/>
        <v>0</v>
      </c>
      <c r="D1216" s="39">
        <f t="shared" si="111"/>
        <v>0</v>
      </c>
      <c r="AB1216" s="77"/>
      <c r="AC1216" s="77"/>
      <c r="AD1216" s="77"/>
    </row>
    <row r="1217" spans="1:30">
      <c r="A1217" s="80"/>
      <c r="B1217" s="39" t="str">
        <f t="shared" si="109"/>
        <v>↑先にセットの種類を選択して下さい。</v>
      </c>
      <c r="C1217" s="39">
        <f t="shared" si="110"/>
        <v>0</v>
      </c>
      <c r="D1217" s="39">
        <f t="shared" si="111"/>
        <v>0</v>
      </c>
      <c r="AB1217" s="77"/>
      <c r="AC1217" s="77"/>
      <c r="AD1217" s="77"/>
    </row>
    <row r="1218" spans="1:30">
      <c r="A1218" s="80"/>
      <c r="B1218" s="39" t="str">
        <f t="shared" si="109"/>
        <v>↑先にセットの種類を選択して下さい。</v>
      </c>
      <c r="C1218" s="39">
        <f t="shared" si="110"/>
        <v>0</v>
      </c>
      <c r="D1218" s="39">
        <f t="shared" si="111"/>
        <v>0</v>
      </c>
      <c r="AB1218" s="77"/>
      <c r="AC1218" s="77"/>
      <c r="AD1218" s="77"/>
    </row>
    <row r="1219" spans="1:30">
      <c r="A1219" s="80"/>
      <c r="B1219" s="39" t="str">
        <f t="shared" si="109"/>
        <v>↑先にセットの種類を選択して下さい。</v>
      </c>
      <c r="C1219" s="39">
        <f t="shared" si="110"/>
        <v>0</v>
      </c>
      <c r="D1219" s="39">
        <f t="shared" si="111"/>
        <v>0</v>
      </c>
      <c r="AB1219" s="77"/>
      <c r="AC1219" s="77"/>
      <c r="AD1219" s="77"/>
    </row>
    <row r="1220" spans="1:30">
      <c r="A1220" s="80"/>
      <c r="B1220" s="39" t="str">
        <f t="shared" si="109"/>
        <v>↑先にセットの種類を選択して下さい。</v>
      </c>
      <c r="C1220" s="39">
        <f t="shared" si="110"/>
        <v>0</v>
      </c>
      <c r="D1220" s="39">
        <f t="shared" si="111"/>
        <v>0</v>
      </c>
      <c r="AB1220" s="77"/>
      <c r="AC1220" s="77"/>
      <c r="AD1220" s="77"/>
    </row>
    <row r="1221" spans="1:30">
      <c r="A1221" s="80"/>
      <c r="B1221" s="39" t="str">
        <f t="shared" si="109"/>
        <v>↑先にセットの種類を選択して下さい。</v>
      </c>
      <c r="C1221" s="39">
        <f t="shared" si="110"/>
        <v>0</v>
      </c>
      <c r="D1221" s="39">
        <f t="shared" si="111"/>
        <v>0</v>
      </c>
      <c r="AB1221" s="77"/>
      <c r="AC1221" s="77"/>
      <c r="AD1221" s="77"/>
    </row>
    <row r="1222" spans="1:30">
      <c r="A1222" s="80"/>
      <c r="B1222" s="39" t="str">
        <f t="shared" si="109"/>
        <v>↑先にセットの種類を選択して下さい。</v>
      </c>
      <c r="C1222" s="39">
        <f t="shared" si="110"/>
        <v>0</v>
      </c>
      <c r="D1222" s="39">
        <f t="shared" si="111"/>
        <v>0</v>
      </c>
      <c r="AB1222" s="77"/>
      <c r="AC1222" s="77"/>
      <c r="AD1222" s="77"/>
    </row>
    <row r="1223" spans="1:30">
      <c r="A1223" s="80"/>
      <c r="B1223" s="39" t="str">
        <f t="shared" si="109"/>
        <v>↑先にセットの種類を選択して下さい。</v>
      </c>
      <c r="C1223" s="39">
        <f t="shared" si="110"/>
        <v>0</v>
      </c>
      <c r="D1223" s="39">
        <f t="shared" si="111"/>
        <v>0</v>
      </c>
      <c r="AB1223" s="77"/>
      <c r="AC1223" s="77"/>
      <c r="AD1223" s="77"/>
    </row>
    <row r="1224" spans="1:30">
      <c r="A1224" s="80"/>
      <c r="B1224" s="39" t="str">
        <f t="shared" si="109"/>
        <v>↑先にセットの種類を選択して下さい。</v>
      </c>
      <c r="C1224" s="39">
        <f t="shared" si="110"/>
        <v>0</v>
      </c>
      <c r="D1224" s="39">
        <f t="shared" si="111"/>
        <v>0</v>
      </c>
      <c r="AB1224" s="77"/>
      <c r="AC1224" s="77"/>
      <c r="AD1224" s="77"/>
    </row>
    <row r="1225" spans="1:30">
      <c r="A1225" s="80"/>
      <c r="B1225" s="39" t="str">
        <f t="shared" si="109"/>
        <v>↑先にセットの種類を選択して下さい。</v>
      </c>
      <c r="C1225" s="39">
        <f t="shared" si="110"/>
        <v>0</v>
      </c>
      <c r="D1225" s="39">
        <f t="shared" si="111"/>
        <v>0</v>
      </c>
      <c r="AB1225" s="77"/>
      <c r="AC1225" s="77"/>
      <c r="AD1225" s="77"/>
    </row>
    <row r="1226" spans="1:30">
      <c r="A1226" s="80"/>
      <c r="B1226" s="39" t="str">
        <f t="shared" si="109"/>
        <v>↑先にセットの種類を選択して下さい。</v>
      </c>
      <c r="C1226" s="39">
        <f t="shared" si="110"/>
        <v>0</v>
      </c>
      <c r="D1226" s="39">
        <f t="shared" si="111"/>
        <v>0</v>
      </c>
      <c r="AB1226" s="77"/>
      <c r="AC1226" s="77"/>
      <c r="AD1226" s="77"/>
    </row>
    <row r="1227" spans="1:30">
      <c r="A1227" s="80"/>
      <c r="B1227" s="39" t="str">
        <f t="shared" si="109"/>
        <v>↑先にセットの種類を選択して下さい。</v>
      </c>
      <c r="C1227" s="39">
        <f t="shared" si="110"/>
        <v>0</v>
      </c>
      <c r="D1227" s="39">
        <f t="shared" si="111"/>
        <v>0</v>
      </c>
      <c r="AB1227" s="77"/>
      <c r="AC1227" s="77"/>
      <c r="AD1227" s="77"/>
    </row>
    <row r="1228" spans="1:30">
      <c r="A1228" s="80"/>
      <c r="B1228" s="39" t="str">
        <f t="shared" si="109"/>
        <v>↑先にセットの種類を選択して下さい。</v>
      </c>
      <c r="C1228" s="39">
        <f t="shared" si="110"/>
        <v>0</v>
      </c>
      <c r="D1228" s="39">
        <f t="shared" si="111"/>
        <v>0</v>
      </c>
      <c r="AB1228" s="77"/>
      <c r="AC1228" s="77"/>
      <c r="AD1228" s="77"/>
    </row>
    <row r="1229" spans="1:30">
      <c r="A1229" s="80"/>
      <c r="B1229" s="39" t="str">
        <f t="shared" si="109"/>
        <v>↑先にセットの種類を選択して下さい。</v>
      </c>
      <c r="C1229" s="39">
        <f t="shared" si="110"/>
        <v>0</v>
      </c>
      <c r="D1229" s="39">
        <f t="shared" si="111"/>
        <v>0</v>
      </c>
      <c r="AB1229" s="77"/>
      <c r="AC1229" s="77"/>
      <c r="AD1229" s="77"/>
    </row>
    <row r="1230" spans="1:30">
      <c r="A1230" s="80"/>
      <c r="B1230" s="39" t="str">
        <f t="shared" si="109"/>
        <v>↑先にセットの種類を選択して下さい。</v>
      </c>
      <c r="C1230" s="39">
        <f t="shared" si="110"/>
        <v>0</v>
      </c>
      <c r="D1230" s="39">
        <f t="shared" si="111"/>
        <v>0</v>
      </c>
      <c r="AB1230" s="77"/>
      <c r="AC1230" s="77"/>
      <c r="AD1230" s="77"/>
    </row>
    <row r="1231" spans="1:30">
      <c r="A1231" s="80"/>
      <c r="B1231" s="39" t="str">
        <f t="shared" si="109"/>
        <v>↑先にセットの種類を選択して下さい。</v>
      </c>
      <c r="C1231" s="39">
        <f t="shared" si="110"/>
        <v>0</v>
      </c>
      <c r="D1231" s="39">
        <f t="shared" si="111"/>
        <v>0</v>
      </c>
      <c r="AB1231" s="77"/>
      <c r="AC1231" s="77"/>
      <c r="AD1231" s="77"/>
    </row>
    <row r="1232" spans="1:30">
      <c r="A1232" s="80"/>
      <c r="B1232" s="39" t="str">
        <f t="shared" si="109"/>
        <v>↑先にセットの種類を選択して下さい。</v>
      </c>
      <c r="C1232" s="39">
        <f t="shared" si="110"/>
        <v>0</v>
      </c>
      <c r="D1232" s="39">
        <f t="shared" si="111"/>
        <v>0</v>
      </c>
      <c r="AB1232" s="77"/>
      <c r="AC1232" s="77"/>
      <c r="AD1232" s="77"/>
    </row>
    <row r="1233" spans="1:30">
      <c r="A1233" s="80"/>
      <c r="B1233" s="39" t="str">
        <f t="shared" si="109"/>
        <v>↑先にセットの種類を選択して下さい。</v>
      </c>
      <c r="C1233" s="39">
        <f t="shared" si="110"/>
        <v>0</v>
      </c>
      <c r="D1233" s="39">
        <f t="shared" si="111"/>
        <v>0</v>
      </c>
      <c r="AB1233" s="77"/>
      <c r="AC1233" s="77"/>
      <c r="AD1233" s="77"/>
    </row>
    <row r="1234" spans="1:30">
      <c r="A1234" s="80"/>
      <c r="B1234" s="39" t="str">
        <f t="shared" si="109"/>
        <v>↑先にセットの種類を選択して下さい。</v>
      </c>
      <c r="C1234" s="39">
        <f t="shared" si="110"/>
        <v>0</v>
      </c>
      <c r="D1234" s="39">
        <f t="shared" si="111"/>
        <v>0</v>
      </c>
      <c r="AB1234" s="77"/>
      <c r="AC1234" s="77"/>
      <c r="AD1234" s="77"/>
    </row>
    <row r="1235" spans="1:30">
      <c r="A1235" s="80"/>
      <c r="B1235" s="39" t="str">
        <f t="shared" si="109"/>
        <v>↑先にセットの種類を選択して下さい。</v>
      </c>
      <c r="C1235" s="39">
        <f t="shared" si="110"/>
        <v>0</v>
      </c>
      <c r="D1235" s="39">
        <f t="shared" si="111"/>
        <v>0</v>
      </c>
      <c r="AB1235" s="77"/>
      <c r="AC1235" s="77"/>
      <c r="AD1235" s="77"/>
    </row>
    <row r="1236" spans="1:30">
      <c r="A1236" s="80"/>
      <c r="B1236" s="39" t="str">
        <f t="shared" si="109"/>
        <v>↑先にセットの種類を選択して下さい。</v>
      </c>
      <c r="C1236" s="39">
        <f t="shared" si="110"/>
        <v>0</v>
      </c>
      <c r="D1236" s="39">
        <f t="shared" si="111"/>
        <v>0</v>
      </c>
      <c r="AB1236" s="77"/>
      <c r="AC1236" s="77"/>
      <c r="AD1236" s="77"/>
    </row>
    <row r="1237" spans="1:30">
      <c r="A1237" s="80"/>
      <c r="B1237" s="39" t="str">
        <f t="shared" si="109"/>
        <v>↑先にセットの種類を選択して下さい。</v>
      </c>
      <c r="C1237" s="39">
        <f t="shared" si="110"/>
        <v>0</v>
      </c>
      <c r="D1237" s="39">
        <f t="shared" si="111"/>
        <v>0</v>
      </c>
      <c r="AB1237" s="77"/>
      <c r="AC1237" s="77"/>
      <c r="AD1237" s="77"/>
    </row>
    <row r="1238" spans="1:30">
      <c r="A1238" s="80"/>
      <c r="B1238" s="39" t="str">
        <f t="shared" si="109"/>
        <v>↑先にセットの種類を選択して下さい。</v>
      </c>
      <c r="C1238" s="39">
        <f t="shared" si="110"/>
        <v>0</v>
      </c>
      <c r="D1238" s="39">
        <f t="shared" si="111"/>
        <v>0</v>
      </c>
      <c r="AB1238" s="77"/>
      <c r="AC1238" s="77"/>
      <c r="AD1238" s="77"/>
    </row>
    <row r="1239" spans="1:30">
      <c r="A1239" s="80"/>
      <c r="B1239" s="39"/>
      <c r="C1239" s="39"/>
      <c r="D1239" s="39"/>
      <c r="AB1239" s="77"/>
      <c r="AC1239" s="77"/>
      <c r="AD1239" s="77"/>
    </row>
    <row r="1240" spans="1:30">
      <c r="A1240" s="80"/>
      <c r="B1240" s="39"/>
      <c r="C1240" s="39"/>
      <c r="D1240" s="39"/>
      <c r="AB1240" s="77"/>
      <c r="AC1240" s="77"/>
      <c r="AD1240" s="77"/>
    </row>
    <row r="1241" spans="1:30">
      <c r="A1241" s="80">
        <v>37</v>
      </c>
      <c r="B1241" s="39" t="str">
        <f>CHOOSE($B$137,"↑先にセットの種類を選択して下さい。",D2,G2,J2,M2,P2,S2,V2,Y2,AB2,AE2,AH2,AK2,AN2,AQ2,AT2,AW2,AZ2,BC2,BF2)</f>
        <v>↑先にセットの種類を選択して下さい。</v>
      </c>
      <c r="C1241" s="39">
        <f>CHOOSE($B$137,0,F2,I2,L2,O2,R2,U2,X2,AA2,AD2,AG2,AJ2,AM2,AP2,AS2,AV2,AY2,BB2,BE2,BH2)</f>
        <v>0</v>
      </c>
      <c r="D1241" s="39">
        <f>CHOOSE($B$137,0,E2,H2,K2,N2,Q2,T2,W2,Z2,AC2,AF2,AI2,AL2,AO2,AR2,AU2,AX2,BA2,BD2,BG2)</f>
        <v>0</v>
      </c>
      <c r="AB1241" s="77"/>
      <c r="AC1241" s="77"/>
      <c r="AD1241" s="77"/>
    </row>
    <row r="1242" spans="1:30">
      <c r="A1242" s="80"/>
      <c r="B1242" s="39" t="str">
        <f t="shared" ref="B1242:B1268" si="112">CHOOSE($B$137,"↑先にセットの種類を選択して下さい。",D3,G3,J3,M3,P3,S3,V3,Y3,AB3,AE3,AH3,AK3,AN3,AQ3,AT3,AW3,AZ3,BC3,BF3)</f>
        <v>↑先にセットの種類を選択して下さい。</v>
      </c>
      <c r="C1242" s="39">
        <f t="shared" ref="C1242:C1268" si="113">CHOOSE($B$137,0,F3,I3,L3,O3,R3,U3,X3,AA3,AD3,AG3,AJ3,AM3,AP3,AS3,AV3,AY3,BB3,BE3,BH3)</f>
        <v>0</v>
      </c>
      <c r="D1242" s="39">
        <f t="shared" ref="D1242:D1268" si="114">CHOOSE($B$137,0,E3,H3,K3,N3,Q3,T3,W3,Z3,AC3,AF3,AI3,AL3,AO3,AR3,AU3,AX3,BA3,BD3,BG3)</f>
        <v>0</v>
      </c>
      <c r="AB1242" s="77"/>
      <c r="AC1242" s="77"/>
      <c r="AD1242" s="77"/>
    </row>
    <row r="1243" spans="1:30">
      <c r="A1243" s="80"/>
      <c r="B1243" s="39" t="str">
        <f t="shared" si="112"/>
        <v>↑先にセットの種類を選択して下さい。</v>
      </c>
      <c r="C1243" s="39">
        <f t="shared" si="113"/>
        <v>0</v>
      </c>
      <c r="D1243" s="39">
        <f t="shared" si="114"/>
        <v>0</v>
      </c>
      <c r="AB1243" s="77"/>
      <c r="AC1243" s="77"/>
      <c r="AD1243" s="77"/>
    </row>
    <row r="1244" spans="1:30">
      <c r="A1244" s="80"/>
      <c r="B1244" s="39" t="str">
        <f t="shared" si="112"/>
        <v>↑先にセットの種類を選択して下さい。</v>
      </c>
      <c r="C1244" s="39">
        <f t="shared" si="113"/>
        <v>0</v>
      </c>
      <c r="D1244" s="39">
        <f t="shared" si="114"/>
        <v>0</v>
      </c>
      <c r="AB1244" s="77"/>
      <c r="AC1244" s="77"/>
      <c r="AD1244" s="77"/>
    </row>
    <row r="1245" spans="1:30">
      <c r="A1245" s="80"/>
      <c r="B1245" s="39" t="str">
        <f t="shared" si="112"/>
        <v>↑先にセットの種類を選択して下さい。</v>
      </c>
      <c r="C1245" s="39">
        <f t="shared" si="113"/>
        <v>0</v>
      </c>
      <c r="D1245" s="39">
        <f t="shared" si="114"/>
        <v>0</v>
      </c>
      <c r="AB1245" s="77"/>
      <c r="AC1245" s="77"/>
      <c r="AD1245" s="77"/>
    </row>
    <row r="1246" spans="1:30">
      <c r="A1246" s="80"/>
      <c r="B1246" s="39" t="str">
        <f t="shared" si="112"/>
        <v>↑先にセットの種類を選択して下さい。</v>
      </c>
      <c r="C1246" s="39">
        <f t="shared" si="113"/>
        <v>0</v>
      </c>
      <c r="D1246" s="39">
        <f t="shared" si="114"/>
        <v>0</v>
      </c>
      <c r="AB1246" s="77"/>
      <c r="AC1246" s="77"/>
      <c r="AD1246" s="77"/>
    </row>
    <row r="1247" spans="1:30">
      <c r="A1247" s="80"/>
      <c r="B1247" s="39" t="str">
        <f t="shared" si="112"/>
        <v>↑先にセットの種類を選択して下さい。</v>
      </c>
      <c r="C1247" s="39">
        <f t="shared" si="113"/>
        <v>0</v>
      </c>
      <c r="D1247" s="39">
        <f t="shared" si="114"/>
        <v>0</v>
      </c>
      <c r="AB1247" s="77"/>
      <c r="AC1247" s="77"/>
      <c r="AD1247" s="77"/>
    </row>
    <row r="1248" spans="1:30">
      <c r="A1248" s="80"/>
      <c r="B1248" s="39" t="str">
        <f t="shared" si="112"/>
        <v>↑先にセットの種類を選択して下さい。</v>
      </c>
      <c r="C1248" s="39">
        <f t="shared" si="113"/>
        <v>0</v>
      </c>
      <c r="D1248" s="39">
        <f t="shared" si="114"/>
        <v>0</v>
      </c>
      <c r="AB1248" s="77"/>
      <c r="AC1248" s="77"/>
      <c r="AD1248" s="77"/>
    </row>
    <row r="1249" spans="1:30">
      <c r="A1249" s="80"/>
      <c r="B1249" s="39" t="str">
        <f t="shared" si="112"/>
        <v>↑先にセットの種類を選択して下さい。</v>
      </c>
      <c r="C1249" s="39">
        <f t="shared" si="113"/>
        <v>0</v>
      </c>
      <c r="D1249" s="39">
        <f t="shared" si="114"/>
        <v>0</v>
      </c>
      <c r="AB1249" s="77"/>
      <c r="AC1249" s="77"/>
      <c r="AD1249" s="77"/>
    </row>
    <row r="1250" spans="1:30">
      <c r="A1250" s="80"/>
      <c r="B1250" s="39" t="str">
        <f t="shared" si="112"/>
        <v>↑先にセットの種類を選択して下さい。</v>
      </c>
      <c r="C1250" s="39">
        <f t="shared" si="113"/>
        <v>0</v>
      </c>
      <c r="D1250" s="39">
        <f t="shared" si="114"/>
        <v>0</v>
      </c>
      <c r="AB1250" s="77"/>
      <c r="AC1250" s="77"/>
      <c r="AD1250" s="77"/>
    </row>
    <row r="1251" spans="1:30">
      <c r="A1251" s="80"/>
      <c r="B1251" s="39" t="str">
        <f t="shared" si="112"/>
        <v>↑先にセットの種類を選択して下さい。</v>
      </c>
      <c r="C1251" s="39">
        <f t="shared" si="113"/>
        <v>0</v>
      </c>
      <c r="D1251" s="39">
        <f t="shared" si="114"/>
        <v>0</v>
      </c>
      <c r="AB1251" s="77"/>
      <c r="AC1251" s="77"/>
      <c r="AD1251" s="77"/>
    </row>
    <row r="1252" spans="1:30">
      <c r="A1252" s="80"/>
      <c r="B1252" s="39" t="str">
        <f t="shared" si="112"/>
        <v>↑先にセットの種類を選択して下さい。</v>
      </c>
      <c r="C1252" s="39">
        <f t="shared" si="113"/>
        <v>0</v>
      </c>
      <c r="D1252" s="39">
        <f t="shared" si="114"/>
        <v>0</v>
      </c>
      <c r="AB1252" s="77"/>
      <c r="AC1252" s="77"/>
      <c r="AD1252" s="77"/>
    </row>
    <row r="1253" spans="1:30">
      <c r="A1253" s="80"/>
      <c r="B1253" s="39" t="str">
        <f t="shared" si="112"/>
        <v>↑先にセットの種類を選択して下さい。</v>
      </c>
      <c r="C1253" s="39">
        <f t="shared" si="113"/>
        <v>0</v>
      </c>
      <c r="D1253" s="39">
        <f t="shared" si="114"/>
        <v>0</v>
      </c>
      <c r="AB1253" s="77"/>
      <c r="AC1253" s="77"/>
      <c r="AD1253" s="77"/>
    </row>
    <row r="1254" spans="1:30">
      <c r="A1254" s="80"/>
      <c r="B1254" s="39" t="str">
        <f t="shared" si="112"/>
        <v>↑先にセットの種類を選択して下さい。</v>
      </c>
      <c r="C1254" s="39">
        <f t="shared" si="113"/>
        <v>0</v>
      </c>
      <c r="D1254" s="39">
        <f t="shared" si="114"/>
        <v>0</v>
      </c>
      <c r="AB1254" s="77"/>
      <c r="AC1254" s="77"/>
      <c r="AD1254" s="77"/>
    </row>
    <row r="1255" spans="1:30">
      <c r="A1255" s="80"/>
      <c r="B1255" s="39" t="str">
        <f t="shared" si="112"/>
        <v>↑先にセットの種類を選択して下さい。</v>
      </c>
      <c r="C1255" s="39">
        <f t="shared" si="113"/>
        <v>0</v>
      </c>
      <c r="D1255" s="39">
        <f t="shared" si="114"/>
        <v>0</v>
      </c>
      <c r="AB1255" s="77"/>
      <c r="AC1255" s="77"/>
      <c r="AD1255" s="77"/>
    </row>
    <row r="1256" spans="1:30">
      <c r="A1256" s="80"/>
      <c r="B1256" s="39" t="str">
        <f t="shared" si="112"/>
        <v>↑先にセットの種類を選択して下さい。</v>
      </c>
      <c r="C1256" s="39">
        <f t="shared" si="113"/>
        <v>0</v>
      </c>
      <c r="D1256" s="39">
        <f t="shared" si="114"/>
        <v>0</v>
      </c>
      <c r="AB1256" s="77"/>
      <c r="AC1256" s="77"/>
      <c r="AD1256" s="77"/>
    </row>
    <row r="1257" spans="1:30">
      <c r="A1257" s="80"/>
      <c r="B1257" s="39" t="str">
        <f t="shared" si="112"/>
        <v>↑先にセットの種類を選択して下さい。</v>
      </c>
      <c r="C1257" s="39">
        <f t="shared" si="113"/>
        <v>0</v>
      </c>
      <c r="D1257" s="39">
        <f t="shared" si="114"/>
        <v>0</v>
      </c>
      <c r="AB1257" s="77"/>
      <c r="AC1257" s="77"/>
      <c r="AD1257" s="77"/>
    </row>
    <row r="1258" spans="1:30">
      <c r="A1258" s="80"/>
      <c r="B1258" s="39" t="str">
        <f t="shared" si="112"/>
        <v>↑先にセットの種類を選択して下さい。</v>
      </c>
      <c r="C1258" s="39">
        <f t="shared" si="113"/>
        <v>0</v>
      </c>
      <c r="D1258" s="39">
        <f t="shared" si="114"/>
        <v>0</v>
      </c>
      <c r="AB1258" s="77"/>
      <c r="AC1258" s="77"/>
      <c r="AD1258" s="77"/>
    </row>
    <row r="1259" spans="1:30">
      <c r="A1259" s="80"/>
      <c r="B1259" s="39" t="str">
        <f t="shared" si="112"/>
        <v>↑先にセットの種類を選択して下さい。</v>
      </c>
      <c r="C1259" s="39">
        <f t="shared" si="113"/>
        <v>0</v>
      </c>
      <c r="D1259" s="39">
        <f t="shared" si="114"/>
        <v>0</v>
      </c>
      <c r="AB1259" s="77"/>
      <c r="AC1259" s="77"/>
      <c r="AD1259" s="77"/>
    </row>
    <row r="1260" spans="1:30">
      <c r="A1260" s="80"/>
      <c r="B1260" s="39" t="str">
        <f t="shared" si="112"/>
        <v>↑先にセットの種類を選択して下さい。</v>
      </c>
      <c r="C1260" s="39">
        <f t="shared" si="113"/>
        <v>0</v>
      </c>
      <c r="D1260" s="39">
        <f t="shared" si="114"/>
        <v>0</v>
      </c>
      <c r="AB1260" s="77"/>
      <c r="AC1260" s="77"/>
      <c r="AD1260" s="77"/>
    </row>
    <row r="1261" spans="1:30">
      <c r="A1261" s="80"/>
      <c r="B1261" s="39" t="str">
        <f t="shared" si="112"/>
        <v>↑先にセットの種類を選択して下さい。</v>
      </c>
      <c r="C1261" s="39">
        <f t="shared" si="113"/>
        <v>0</v>
      </c>
      <c r="D1261" s="39">
        <f t="shared" si="114"/>
        <v>0</v>
      </c>
      <c r="AB1261" s="77"/>
      <c r="AC1261" s="77"/>
      <c r="AD1261" s="77"/>
    </row>
    <row r="1262" spans="1:30">
      <c r="A1262" s="80"/>
      <c r="B1262" s="39" t="str">
        <f t="shared" si="112"/>
        <v>↑先にセットの種類を選択して下さい。</v>
      </c>
      <c r="C1262" s="39">
        <f t="shared" si="113"/>
        <v>0</v>
      </c>
      <c r="D1262" s="39">
        <f t="shared" si="114"/>
        <v>0</v>
      </c>
      <c r="AB1262" s="77"/>
      <c r="AC1262" s="77"/>
      <c r="AD1262" s="77"/>
    </row>
    <row r="1263" spans="1:30">
      <c r="A1263" s="80"/>
      <c r="B1263" s="39" t="str">
        <f t="shared" si="112"/>
        <v>↑先にセットの種類を選択して下さい。</v>
      </c>
      <c r="C1263" s="39">
        <f t="shared" si="113"/>
        <v>0</v>
      </c>
      <c r="D1263" s="39">
        <f t="shared" si="114"/>
        <v>0</v>
      </c>
      <c r="AB1263" s="77"/>
      <c r="AC1263" s="77"/>
      <c r="AD1263" s="77"/>
    </row>
    <row r="1264" spans="1:30">
      <c r="A1264" s="80"/>
      <c r="B1264" s="39" t="str">
        <f t="shared" si="112"/>
        <v>↑先にセットの種類を選択して下さい。</v>
      </c>
      <c r="C1264" s="39">
        <f t="shared" si="113"/>
        <v>0</v>
      </c>
      <c r="D1264" s="39">
        <f t="shared" si="114"/>
        <v>0</v>
      </c>
      <c r="AB1264" s="77"/>
      <c r="AC1264" s="77"/>
      <c r="AD1264" s="77"/>
    </row>
    <row r="1265" spans="1:30">
      <c r="A1265" s="80"/>
      <c r="B1265" s="39" t="str">
        <f t="shared" si="112"/>
        <v>↑先にセットの種類を選択して下さい。</v>
      </c>
      <c r="C1265" s="39">
        <f t="shared" si="113"/>
        <v>0</v>
      </c>
      <c r="D1265" s="39">
        <f t="shared" si="114"/>
        <v>0</v>
      </c>
      <c r="AB1265" s="77"/>
      <c r="AC1265" s="77"/>
      <c r="AD1265" s="77"/>
    </row>
    <row r="1266" spans="1:30">
      <c r="A1266" s="80"/>
      <c r="B1266" s="39" t="str">
        <f t="shared" si="112"/>
        <v>↑先にセットの種類を選択して下さい。</v>
      </c>
      <c r="C1266" s="39">
        <f t="shared" si="113"/>
        <v>0</v>
      </c>
      <c r="D1266" s="39">
        <f t="shared" si="114"/>
        <v>0</v>
      </c>
      <c r="AB1266" s="77"/>
      <c r="AC1266" s="77"/>
      <c r="AD1266" s="77"/>
    </row>
    <row r="1267" spans="1:30">
      <c r="A1267" s="80"/>
      <c r="B1267" s="39" t="str">
        <f t="shared" si="112"/>
        <v>↑先にセットの種類を選択して下さい。</v>
      </c>
      <c r="C1267" s="39">
        <f t="shared" si="113"/>
        <v>0</v>
      </c>
      <c r="D1267" s="39">
        <f t="shared" si="114"/>
        <v>0</v>
      </c>
      <c r="AB1267" s="77"/>
      <c r="AC1267" s="77"/>
      <c r="AD1267" s="77"/>
    </row>
    <row r="1268" spans="1:30">
      <c r="A1268" s="80"/>
      <c r="B1268" s="39" t="str">
        <f t="shared" si="112"/>
        <v>↑先にセットの種類を選択して下さい。</v>
      </c>
      <c r="C1268" s="39">
        <f t="shared" si="113"/>
        <v>0</v>
      </c>
      <c r="D1268" s="39">
        <f t="shared" si="114"/>
        <v>0</v>
      </c>
      <c r="AB1268" s="77"/>
      <c r="AC1268" s="77"/>
      <c r="AD1268" s="77"/>
    </row>
    <row r="1269" spans="1:30">
      <c r="A1269" s="80"/>
      <c r="B1269" s="39"/>
      <c r="C1269" s="39"/>
      <c r="D1269" s="39"/>
      <c r="AB1269" s="77"/>
      <c r="AC1269" s="77"/>
      <c r="AD1269" s="77"/>
    </row>
    <row r="1270" spans="1:30">
      <c r="A1270" s="80"/>
      <c r="B1270" s="39"/>
      <c r="C1270" s="39"/>
      <c r="D1270" s="39"/>
      <c r="AB1270" s="77"/>
      <c r="AC1270" s="77"/>
      <c r="AD1270" s="77"/>
    </row>
    <row r="1271" spans="1:30">
      <c r="A1271" s="80">
        <v>38</v>
      </c>
      <c r="B1271" s="39" t="str">
        <f>CHOOSE($B$138,"↑先にセットの種類を選択して下さい。",D2,G2,J2,M2,P2,S2,V2,Y2,AB2,AE2,AH2,AK2,AN2,AQ2,AT2,AW2,AZ2,BC2,BF2)</f>
        <v>↑先にセットの種類を選択して下さい。</v>
      </c>
      <c r="C1271" s="39">
        <f>CHOOSE($B$138,0,F2,I2,L2,O2,R2,U2,X2,AA2,AD2,AG2,AJ2,AM2,AP2,AS2,AV2,AY2,BB2,BE2,BH2)</f>
        <v>0</v>
      </c>
      <c r="D1271" s="39">
        <f>CHOOSE($B$138,0,E2,H2,K2,N2,Q2,T2,W2,Z2,AC2,AF2,AI2,AL2,AO2,AR2,AU2,AX2,BA2,BD2,BG2)</f>
        <v>0</v>
      </c>
      <c r="AB1271" s="77"/>
      <c r="AC1271" s="77"/>
      <c r="AD1271" s="77"/>
    </row>
    <row r="1272" spans="1:30">
      <c r="A1272" s="80"/>
      <c r="B1272" s="39" t="str">
        <f t="shared" ref="B1272:B1298" si="115">CHOOSE($B$138,"↑先にセットの種類を選択して下さい。",D3,G3,J3,M3,P3,S3,V3,Y3,AB3,AE3,AH3,AK3,AN3,AQ3,AT3,AW3,AZ3,BC3,BF3)</f>
        <v>↑先にセットの種類を選択して下さい。</v>
      </c>
      <c r="C1272" s="39">
        <f t="shared" ref="C1272:C1298" si="116">CHOOSE($B$138,0,F3,I3,L3,O3,R3,U3,X3,AA3,AD3,AG3,AJ3,AM3,AP3,AS3,AV3,AY3,BB3,BE3,BH3)</f>
        <v>0</v>
      </c>
      <c r="D1272" s="39">
        <f t="shared" ref="D1272:D1298" si="117">CHOOSE($B$138,0,E3,H3,K3,N3,Q3,T3,W3,Z3,AC3,AF3,AI3,AL3,AO3,AR3,AU3,AX3,BA3,BD3,BG3)</f>
        <v>0</v>
      </c>
      <c r="AB1272" s="77"/>
      <c r="AC1272" s="77"/>
      <c r="AD1272" s="77"/>
    </row>
    <row r="1273" spans="1:30">
      <c r="A1273" s="80"/>
      <c r="B1273" s="39" t="str">
        <f t="shared" si="115"/>
        <v>↑先にセットの種類を選択して下さい。</v>
      </c>
      <c r="C1273" s="39">
        <f t="shared" si="116"/>
        <v>0</v>
      </c>
      <c r="D1273" s="39">
        <f t="shared" si="117"/>
        <v>0</v>
      </c>
      <c r="AB1273" s="77"/>
      <c r="AC1273" s="77"/>
      <c r="AD1273" s="77"/>
    </row>
    <row r="1274" spans="1:30">
      <c r="A1274" s="80"/>
      <c r="B1274" s="39" t="str">
        <f t="shared" si="115"/>
        <v>↑先にセットの種類を選択して下さい。</v>
      </c>
      <c r="C1274" s="39">
        <f t="shared" si="116"/>
        <v>0</v>
      </c>
      <c r="D1274" s="39">
        <f t="shared" si="117"/>
        <v>0</v>
      </c>
      <c r="AB1274" s="77"/>
      <c r="AC1274" s="77"/>
      <c r="AD1274" s="77"/>
    </row>
    <row r="1275" spans="1:30">
      <c r="A1275" s="80"/>
      <c r="B1275" s="39" t="str">
        <f t="shared" si="115"/>
        <v>↑先にセットの種類を選択して下さい。</v>
      </c>
      <c r="C1275" s="39">
        <f t="shared" si="116"/>
        <v>0</v>
      </c>
      <c r="D1275" s="39">
        <f t="shared" si="117"/>
        <v>0</v>
      </c>
      <c r="AB1275" s="77"/>
      <c r="AC1275" s="77"/>
      <c r="AD1275" s="77"/>
    </row>
    <row r="1276" spans="1:30">
      <c r="A1276" s="80"/>
      <c r="B1276" s="39" t="str">
        <f t="shared" si="115"/>
        <v>↑先にセットの種類を選択して下さい。</v>
      </c>
      <c r="C1276" s="39">
        <f t="shared" si="116"/>
        <v>0</v>
      </c>
      <c r="D1276" s="39">
        <f t="shared" si="117"/>
        <v>0</v>
      </c>
      <c r="AB1276" s="77"/>
      <c r="AC1276" s="77"/>
      <c r="AD1276" s="77"/>
    </row>
    <row r="1277" spans="1:30">
      <c r="A1277" s="80"/>
      <c r="B1277" s="39" t="str">
        <f t="shared" si="115"/>
        <v>↑先にセットの種類を選択して下さい。</v>
      </c>
      <c r="C1277" s="39">
        <f t="shared" si="116"/>
        <v>0</v>
      </c>
      <c r="D1277" s="39">
        <f t="shared" si="117"/>
        <v>0</v>
      </c>
      <c r="AB1277" s="77"/>
      <c r="AC1277" s="77"/>
      <c r="AD1277" s="77"/>
    </row>
    <row r="1278" spans="1:30">
      <c r="A1278" s="80"/>
      <c r="B1278" s="39" t="str">
        <f t="shared" si="115"/>
        <v>↑先にセットの種類を選択して下さい。</v>
      </c>
      <c r="C1278" s="39">
        <f t="shared" si="116"/>
        <v>0</v>
      </c>
      <c r="D1278" s="39">
        <f t="shared" si="117"/>
        <v>0</v>
      </c>
      <c r="AB1278" s="77"/>
      <c r="AC1278" s="77"/>
      <c r="AD1278" s="77"/>
    </row>
    <row r="1279" spans="1:30">
      <c r="A1279" s="80"/>
      <c r="B1279" s="39" t="str">
        <f t="shared" si="115"/>
        <v>↑先にセットの種類を選択して下さい。</v>
      </c>
      <c r="C1279" s="39">
        <f t="shared" si="116"/>
        <v>0</v>
      </c>
      <c r="D1279" s="39">
        <f t="shared" si="117"/>
        <v>0</v>
      </c>
      <c r="AB1279" s="77"/>
      <c r="AC1279" s="77"/>
      <c r="AD1279" s="77"/>
    </row>
    <row r="1280" spans="1:30">
      <c r="A1280" s="80"/>
      <c r="B1280" s="39" t="str">
        <f t="shared" si="115"/>
        <v>↑先にセットの種類を選択して下さい。</v>
      </c>
      <c r="C1280" s="39">
        <f t="shared" si="116"/>
        <v>0</v>
      </c>
      <c r="D1280" s="39">
        <f t="shared" si="117"/>
        <v>0</v>
      </c>
      <c r="AB1280" s="77"/>
      <c r="AC1280" s="77"/>
      <c r="AD1280" s="77"/>
    </row>
    <row r="1281" spans="1:30">
      <c r="A1281" s="80"/>
      <c r="B1281" s="39" t="str">
        <f t="shared" si="115"/>
        <v>↑先にセットの種類を選択して下さい。</v>
      </c>
      <c r="C1281" s="39">
        <f t="shared" si="116"/>
        <v>0</v>
      </c>
      <c r="D1281" s="39">
        <f t="shared" si="117"/>
        <v>0</v>
      </c>
      <c r="AB1281" s="77"/>
      <c r="AC1281" s="77"/>
      <c r="AD1281" s="77"/>
    </row>
    <row r="1282" spans="1:30">
      <c r="A1282" s="80"/>
      <c r="B1282" s="39" t="str">
        <f t="shared" si="115"/>
        <v>↑先にセットの種類を選択して下さい。</v>
      </c>
      <c r="C1282" s="39">
        <f t="shared" si="116"/>
        <v>0</v>
      </c>
      <c r="D1282" s="39">
        <f t="shared" si="117"/>
        <v>0</v>
      </c>
      <c r="AB1282" s="77"/>
      <c r="AC1282" s="77"/>
      <c r="AD1282" s="77"/>
    </row>
    <row r="1283" spans="1:30">
      <c r="A1283" s="80"/>
      <c r="B1283" s="39" t="str">
        <f t="shared" si="115"/>
        <v>↑先にセットの種類を選択して下さい。</v>
      </c>
      <c r="C1283" s="39">
        <f t="shared" si="116"/>
        <v>0</v>
      </c>
      <c r="D1283" s="39">
        <f t="shared" si="117"/>
        <v>0</v>
      </c>
      <c r="AB1283" s="77"/>
      <c r="AC1283" s="77"/>
      <c r="AD1283" s="77"/>
    </row>
    <row r="1284" spans="1:30">
      <c r="A1284" s="80"/>
      <c r="B1284" s="39" t="str">
        <f t="shared" si="115"/>
        <v>↑先にセットの種類を選択して下さい。</v>
      </c>
      <c r="C1284" s="39">
        <f t="shared" si="116"/>
        <v>0</v>
      </c>
      <c r="D1284" s="39">
        <f t="shared" si="117"/>
        <v>0</v>
      </c>
      <c r="AB1284" s="77"/>
      <c r="AC1284" s="77"/>
      <c r="AD1284" s="77"/>
    </row>
    <row r="1285" spans="1:30">
      <c r="A1285" s="80"/>
      <c r="B1285" s="39" t="str">
        <f t="shared" si="115"/>
        <v>↑先にセットの種類を選択して下さい。</v>
      </c>
      <c r="C1285" s="39">
        <f t="shared" si="116"/>
        <v>0</v>
      </c>
      <c r="D1285" s="39">
        <f t="shared" si="117"/>
        <v>0</v>
      </c>
      <c r="AB1285" s="77"/>
      <c r="AC1285" s="77"/>
      <c r="AD1285" s="77"/>
    </row>
    <row r="1286" spans="1:30">
      <c r="A1286" s="80"/>
      <c r="B1286" s="39" t="str">
        <f t="shared" si="115"/>
        <v>↑先にセットの種類を選択して下さい。</v>
      </c>
      <c r="C1286" s="39">
        <f t="shared" si="116"/>
        <v>0</v>
      </c>
      <c r="D1286" s="39">
        <f t="shared" si="117"/>
        <v>0</v>
      </c>
      <c r="AB1286" s="77"/>
      <c r="AC1286" s="77"/>
      <c r="AD1286" s="77"/>
    </row>
    <row r="1287" spans="1:30">
      <c r="A1287" s="80"/>
      <c r="B1287" s="39" t="str">
        <f t="shared" si="115"/>
        <v>↑先にセットの種類を選択して下さい。</v>
      </c>
      <c r="C1287" s="39">
        <f t="shared" si="116"/>
        <v>0</v>
      </c>
      <c r="D1287" s="39">
        <f t="shared" si="117"/>
        <v>0</v>
      </c>
      <c r="AB1287" s="77"/>
      <c r="AC1287" s="77"/>
      <c r="AD1287" s="77"/>
    </row>
    <row r="1288" spans="1:30">
      <c r="A1288" s="80"/>
      <c r="B1288" s="39" t="str">
        <f t="shared" si="115"/>
        <v>↑先にセットの種類を選択して下さい。</v>
      </c>
      <c r="C1288" s="39">
        <f t="shared" si="116"/>
        <v>0</v>
      </c>
      <c r="D1288" s="39">
        <f t="shared" si="117"/>
        <v>0</v>
      </c>
      <c r="AB1288" s="77"/>
      <c r="AC1288" s="77"/>
      <c r="AD1288" s="77"/>
    </row>
    <row r="1289" spans="1:30">
      <c r="A1289" s="80"/>
      <c r="B1289" s="39" t="str">
        <f t="shared" si="115"/>
        <v>↑先にセットの種類を選択して下さい。</v>
      </c>
      <c r="C1289" s="39">
        <f t="shared" si="116"/>
        <v>0</v>
      </c>
      <c r="D1289" s="39">
        <f t="shared" si="117"/>
        <v>0</v>
      </c>
      <c r="AB1289" s="77"/>
      <c r="AC1289" s="77"/>
      <c r="AD1289" s="77"/>
    </row>
    <row r="1290" spans="1:30">
      <c r="A1290" s="80"/>
      <c r="B1290" s="39" t="str">
        <f t="shared" si="115"/>
        <v>↑先にセットの種類を選択して下さい。</v>
      </c>
      <c r="C1290" s="39">
        <f t="shared" si="116"/>
        <v>0</v>
      </c>
      <c r="D1290" s="39">
        <f t="shared" si="117"/>
        <v>0</v>
      </c>
      <c r="AB1290" s="77"/>
      <c r="AC1290" s="77"/>
      <c r="AD1290" s="77"/>
    </row>
    <row r="1291" spans="1:30">
      <c r="A1291" s="80"/>
      <c r="B1291" s="39" t="str">
        <f t="shared" si="115"/>
        <v>↑先にセットの種類を選択して下さい。</v>
      </c>
      <c r="C1291" s="39">
        <f t="shared" si="116"/>
        <v>0</v>
      </c>
      <c r="D1291" s="39">
        <f t="shared" si="117"/>
        <v>0</v>
      </c>
      <c r="AB1291" s="77"/>
      <c r="AC1291" s="77"/>
      <c r="AD1291" s="77"/>
    </row>
    <row r="1292" spans="1:30">
      <c r="A1292" s="80"/>
      <c r="B1292" s="39" t="str">
        <f t="shared" si="115"/>
        <v>↑先にセットの種類を選択して下さい。</v>
      </c>
      <c r="C1292" s="39">
        <f t="shared" si="116"/>
        <v>0</v>
      </c>
      <c r="D1292" s="39">
        <f t="shared" si="117"/>
        <v>0</v>
      </c>
      <c r="AB1292" s="77"/>
      <c r="AC1292" s="77"/>
      <c r="AD1292" s="77"/>
    </row>
    <row r="1293" spans="1:30">
      <c r="A1293" s="80"/>
      <c r="B1293" s="39" t="str">
        <f t="shared" si="115"/>
        <v>↑先にセットの種類を選択して下さい。</v>
      </c>
      <c r="C1293" s="39">
        <f t="shared" si="116"/>
        <v>0</v>
      </c>
      <c r="D1293" s="39">
        <f t="shared" si="117"/>
        <v>0</v>
      </c>
      <c r="AB1293" s="77"/>
      <c r="AC1293" s="77"/>
      <c r="AD1293" s="77"/>
    </row>
    <row r="1294" spans="1:30">
      <c r="A1294" s="80"/>
      <c r="B1294" s="39" t="str">
        <f t="shared" si="115"/>
        <v>↑先にセットの種類を選択して下さい。</v>
      </c>
      <c r="C1294" s="39">
        <f t="shared" si="116"/>
        <v>0</v>
      </c>
      <c r="D1294" s="39">
        <f t="shared" si="117"/>
        <v>0</v>
      </c>
      <c r="AB1294" s="77"/>
      <c r="AC1294" s="77"/>
      <c r="AD1294" s="77"/>
    </row>
    <row r="1295" spans="1:30">
      <c r="A1295" s="80"/>
      <c r="B1295" s="39" t="str">
        <f t="shared" si="115"/>
        <v>↑先にセットの種類を選択して下さい。</v>
      </c>
      <c r="C1295" s="39">
        <f t="shared" si="116"/>
        <v>0</v>
      </c>
      <c r="D1295" s="39">
        <f t="shared" si="117"/>
        <v>0</v>
      </c>
      <c r="AB1295" s="77"/>
      <c r="AC1295" s="77"/>
      <c r="AD1295" s="77"/>
    </row>
    <row r="1296" spans="1:30">
      <c r="A1296" s="80"/>
      <c r="B1296" s="39" t="str">
        <f t="shared" si="115"/>
        <v>↑先にセットの種類を選択して下さい。</v>
      </c>
      <c r="C1296" s="39">
        <f t="shared" si="116"/>
        <v>0</v>
      </c>
      <c r="D1296" s="39">
        <f t="shared" si="117"/>
        <v>0</v>
      </c>
      <c r="AB1296" s="77"/>
      <c r="AC1296" s="77"/>
      <c r="AD1296" s="77"/>
    </row>
    <row r="1297" spans="1:30">
      <c r="A1297" s="80"/>
      <c r="B1297" s="39" t="str">
        <f t="shared" si="115"/>
        <v>↑先にセットの種類を選択して下さい。</v>
      </c>
      <c r="C1297" s="39">
        <f t="shared" si="116"/>
        <v>0</v>
      </c>
      <c r="D1297" s="39">
        <f t="shared" si="117"/>
        <v>0</v>
      </c>
      <c r="AB1297" s="77"/>
      <c r="AC1297" s="77"/>
      <c r="AD1297" s="77"/>
    </row>
    <row r="1298" spans="1:30">
      <c r="A1298" s="80"/>
      <c r="B1298" s="39" t="str">
        <f t="shared" si="115"/>
        <v>↑先にセットの種類を選択して下さい。</v>
      </c>
      <c r="C1298" s="39">
        <f t="shared" si="116"/>
        <v>0</v>
      </c>
      <c r="D1298" s="39">
        <f t="shared" si="117"/>
        <v>0</v>
      </c>
      <c r="AB1298" s="77"/>
      <c r="AC1298" s="77"/>
      <c r="AD1298" s="77"/>
    </row>
    <row r="1299" spans="1:30">
      <c r="A1299" s="80"/>
      <c r="B1299" s="39"/>
      <c r="C1299" s="39"/>
      <c r="D1299" s="39"/>
      <c r="AB1299" s="77"/>
      <c r="AC1299" s="77"/>
      <c r="AD1299" s="77"/>
    </row>
    <row r="1300" spans="1:30">
      <c r="A1300" s="80"/>
      <c r="B1300" s="39"/>
      <c r="C1300" s="39"/>
      <c r="D1300" s="39"/>
      <c r="AB1300" s="77"/>
      <c r="AC1300" s="77"/>
      <c r="AD1300" s="77"/>
    </row>
    <row r="1301" spans="1:30">
      <c r="A1301" s="80">
        <v>39</v>
      </c>
      <c r="B1301" s="39" t="str">
        <f>CHOOSE($B$139,"↑先にセットの種類を選択して下さい。",D2,G2,J2,M2,P2,S2,V2,Y2,AB2,AE2,AH2,AK2,AN2,AQ2,AT2,AW2,AZ2,BC2,BF2)</f>
        <v>↑先にセットの種類を選択して下さい。</v>
      </c>
      <c r="C1301" s="39">
        <f>CHOOSE($B$139,0,F2,I2,L2,O2,R2,U2,X2,AA2,AD2,AG2,AJ2,AM2,AP2,AS2,AV2,AY2,BB2,BE2,BH2)</f>
        <v>0</v>
      </c>
      <c r="D1301" s="39">
        <f>CHOOSE($B$139,0,E2,H2,K2,N2,Q2,T2,W2,Z2,AC2,AF2,AI2,AL2,AO2,AR2,AU2,AX2,BA2,BD2,BG2)</f>
        <v>0</v>
      </c>
      <c r="AB1301" s="77"/>
      <c r="AC1301" s="77"/>
      <c r="AD1301" s="77"/>
    </row>
    <row r="1302" spans="1:30">
      <c r="A1302" s="80"/>
      <c r="B1302" s="39" t="str">
        <f t="shared" ref="B1302:B1328" si="118">CHOOSE($B$139,"↑先にセットの種類を選択して下さい。",D3,G3,J3,M3,P3,S3,V3,Y3,AB3,AE3,AH3,AK3,AN3,AQ3,AT3,AW3,AZ3,BC3,BF3)</f>
        <v>↑先にセットの種類を選択して下さい。</v>
      </c>
      <c r="C1302" s="39">
        <f t="shared" ref="C1302:C1328" si="119">CHOOSE($B$139,0,F3,I3,L3,O3,R3,U3,X3,AA3,AD3,AG3,AJ3,AM3,AP3,AS3,AV3,AY3,BB3,BE3,BH3)</f>
        <v>0</v>
      </c>
      <c r="D1302" s="39">
        <f t="shared" ref="D1302:D1328" si="120">CHOOSE($B$139,0,E3,H3,K3,N3,Q3,T3,W3,Z3,AC3,AF3,AI3,AL3,AO3,AR3,AU3,AX3,BA3,BD3,BG3)</f>
        <v>0</v>
      </c>
      <c r="AB1302" s="77"/>
      <c r="AC1302" s="77"/>
      <c r="AD1302" s="77"/>
    </row>
    <row r="1303" spans="1:30">
      <c r="A1303" s="80"/>
      <c r="B1303" s="39" t="str">
        <f t="shared" si="118"/>
        <v>↑先にセットの種類を選択して下さい。</v>
      </c>
      <c r="C1303" s="39">
        <f t="shared" si="119"/>
        <v>0</v>
      </c>
      <c r="D1303" s="39">
        <f t="shared" si="120"/>
        <v>0</v>
      </c>
      <c r="AB1303" s="77"/>
      <c r="AC1303" s="77"/>
      <c r="AD1303" s="77"/>
    </row>
    <row r="1304" spans="1:30">
      <c r="A1304" s="80"/>
      <c r="B1304" s="39" t="str">
        <f t="shared" si="118"/>
        <v>↑先にセットの種類を選択して下さい。</v>
      </c>
      <c r="C1304" s="39">
        <f t="shared" si="119"/>
        <v>0</v>
      </c>
      <c r="D1304" s="39">
        <f t="shared" si="120"/>
        <v>0</v>
      </c>
      <c r="AB1304" s="77"/>
      <c r="AC1304" s="77"/>
      <c r="AD1304" s="77"/>
    </row>
    <row r="1305" spans="1:30">
      <c r="A1305" s="80"/>
      <c r="B1305" s="39" t="str">
        <f t="shared" si="118"/>
        <v>↑先にセットの種類を選択して下さい。</v>
      </c>
      <c r="C1305" s="39">
        <f t="shared" si="119"/>
        <v>0</v>
      </c>
      <c r="D1305" s="39">
        <f t="shared" si="120"/>
        <v>0</v>
      </c>
      <c r="AB1305" s="77"/>
      <c r="AC1305" s="77"/>
      <c r="AD1305" s="77"/>
    </row>
    <row r="1306" spans="1:30">
      <c r="A1306" s="80"/>
      <c r="B1306" s="39" t="str">
        <f t="shared" si="118"/>
        <v>↑先にセットの種類を選択して下さい。</v>
      </c>
      <c r="C1306" s="39">
        <f t="shared" si="119"/>
        <v>0</v>
      </c>
      <c r="D1306" s="39">
        <f t="shared" si="120"/>
        <v>0</v>
      </c>
      <c r="AB1306" s="77"/>
      <c r="AC1306" s="77"/>
      <c r="AD1306" s="77"/>
    </row>
    <row r="1307" spans="1:30">
      <c r="A1307" s="80"/>
      <c r="B1307" s="39" t="str">
        <f t="shared" si="118"/>
        <v>↑先にセットの種類を選択して下さい。</v>
      </c>
      <c r="C1307" s="39">
        <f t="shared" si="119"/>
        <v>0</v>
      </c>
      <c r="D1307" s="39">
        <f t="shared" si="120"/>
        <v>0</v>
      </c>
      <c r="AB1307" s="77"/>
      <c r="AC1307" s="77"/>
      <c r="AD1307" s="77"/>
    </row>
    <row r="1308" spans="1:30">
      <c r="A1308" s="80"/>
      <c r="B1308" s="39" t="str">
        <f t="shared" si="118"/>
        <v>↑先にセットの種類を選択して下さい。</v>
      </c>
      <c r="C1308" s="39">
        <f t="shared" si="119"/>
        <v>0</v>
      </c>
      <c r="D1308" s="39">
        <f t="shared" si="120"/>
        <v>0</v>
      </c>
      <c r="AB1308" s="77"/>
      <c r="AC1308" s="77"/>
      <c r="AD1308" s="77"/>
    </row>
    <row r="1309" spans="1:30">
      <c r="A1309" s="80"/>
      <c r="B1309" s="39" t="str">
        <f t="shared" si="118"/>
        <v>↑先にセットの種類を選択して下さい。</v>
      </c>
      <c r="C1309" s="39">
        <f t="shared" si="119"/>
        <v>0</v>
      </c>
      <c r="D1309" s="39">
        <f t="shared" si="120"/>
        <v>0</v>
      </c>
      <c r="AB1309" s="77"/>
      <c r="AC1309" s="77"/>
      <c r="AD1309" s="77"/>
    </row>
    <row r="1310" spans="1:30">
      <c r="A1310" s="80"/>
      <c r="B1310" s="39" t="str">
        <f t="shared" si="118"/>
        <v>↑先にセットの種類を選択して下さい。</v>
      </c>
      <c r="C1310" s="39">
        <f t="shared" si="119"/>
        <v>0</v>
      </c>
      <c r="D1310" s="39">
        <f t="shared" si="120"/>
        <v>0</v>
      </c>
      <c r="AB1310" s="77"/>
      <c r="AC1310" s="77"/>
      <c r="AD1310" s="77"/>
    </row>
    <row r="1311" spans="1:30">
      <c r="A1311" s="80"/>
      <c r="B1311" s="39" t="str">
        <f t="shared" si="118"/>
        <v>↑先にセットの種類を選択して下さい。</v>
      </c>
      <c r="C1311" s="39">
        <f t="shared" si="119"/>
        <v>0</v>
      </c>
      <c r="D1311" s="39">
        <f t="shared" si="120"/>
        <v>0</v>
      </c>
      <c r="AB1311" s="77"/>
      <c r="AC1311" s="77"/>
      <c r="AD1311" s="77"/>
    </row>
    <row r="1312" spans="1:30">
      <c r="A1312" s="80"/>
      <c r="B1312" s="39" t="str">
        <f t="shared" si="118"/>
        <v>↑先にセットの種類を選択して下さい。</v>
      </c>
      <c r="C1312" s="39">
        <f t="shared" si="119"/>
        <v>0</v>
      </c>
      <c r="D1312" s="39">
        <f t="shared" si="120"/>
        <v>0</v>
      </c>
      <c r="AB1312" s="77"/>
      <c r="AC1312" s="77"/>
      <c r="AD1312" s="77"/>
    </row>
    <row r="1313" spans="1:30">
      <c r="A1313" s="80"/>
      <c r="B1313" s="39" t="str">
        <f t="shared" si="118"/>
        <v>↑先にセットの種類を選択して下さい。</v>
      </c>
      <c r="C1313" s="39">
        <f t="shared" si="119"/>
        <v>0</v>
      </c>
      <c r="D1313" s="39">
        <f t="shared" si="120"/>
        <v>0</v>
      </c>
      <c r="AB1313" s="77"/>
      <c r="AC1313" s="77"/>
      <c r="AD1313" s="77"/>
    </row>
    <row r="1314" spans="1:30">
      <c r="A1314" s="80"/>
      <c r="B1314" s="39" t="str">
        <f t="shared" si="118"/>
        <v>↑先にセットの種類を選択して下さい。</v>
      </c>
      <c r="C1314" s="39">
        <f t="shared" si="119"/>
        <v>0</v>
      </c>
      <c r="D1314" s="39">
        <f t="shared" si="120"/>
        <v>0</v>
      </c>
      <c r="AB1314" s="77"/>
      <c r="AC1314" s="77"/>
      <c r="AD1314" s="77"/>
    </row>
    <row r="1315" spans="1:30">
      <c r="A1315" s="80"/>
      <c r="B1315" s="39" t="str">
        <f t="shared" si="118"/>
        <v>↑先にセットの種類を選択して下さい。</v>
      </c>
      <c r="C1315" s="39">
        <f t="shared" si="119"/>
        <v>0</v>
      </c>
      <c r="D1315" s="39">
        <f t="shared" si="120"/>
        <v>0</v>
      </c>
      <c r="AB1315" s="77"/>
      <c r="AC1315" s="77"/>
      <c r="AD1315" s="77"/>
    </row>
    <row r="1316" spans="1:30">
      <c r="A1316" s="80"/>
      <c r="B1316" s="39" t="str">
        <f t="shared" si="118"/>
        <v>↑先にセットの種類を選択して下さい。</v>
      </c>
      <c r="C1316" s="39">
        <f t="shared" si="119"/>
        <v>0</v>
      </c>
      <c r="D1316" s="39">
        <f t="shared" si="120"/>
        <v>0</v>
      </c>
      <c r="AB1316" s="77"/>
      <c r="AC1316" s="77"/>
      <c r="AD1316" s="77"/>
    </row>
    <row r="1317" spans="1:30">
      <c r="A1317" s="80"/>
      <c r="B1317" s="39" t="str">
        <f t="shared" si="118"/>
        <v>↑先にセットの種類を選択して下さい。</v>
      </c>
      <c r="C1317" s="39">
        <f t="shared" si="119"/>
        <v>0</v>
      </c>
      <c r="D1317" s="39">
        <f t="shared" si="120"/>
        <v>0</v>
      </c>
      <c r="AB1317" s="77"/>
      <c r="AC1317" s="77"/>
      <c r="AD1317" s="77"/>
    </row>
    <row r="1318" spans="1:30">
      <c r="A1318" s="80"/>
      <c r="B1318" s="39" t="str">
        <f t="shared" si="118"/>
        <v>↑先にセットの種類を選択して下さい。</v>
      </c>
      <c r="C1318" s="39">
        <f t="shared" si="119"/>
        <v>0</v>
      </c>
      <c r="D1318" s="39">
        <f t="shared" si="120"/>
        <v>0</v>
      </c>
      <c r="AB1318" s="77"/>
      <c r="AC1318" s="77"/>
      <c r="AD1318" s="77"/>
    </row>
    <row r="1319" spans="1:30">
      <c r="A1319" s="80"/>
      <c r="B1319" s="39" t="str">
        <f t="shared" si="118"/>
        <v>↑先にセットの種類を選択して下さい。</v>
      </c>
      <c r="C1319" s="39">
        <f t="shared" si="119"/>
        <v>0</v>
      </c>
      <c r="D1319" s="39">
        <f t="shared" si="120"/>
        <v>0</v>
      </c>
      <c r="AB1319" s="77"/>
      <c r="AC1319" s="77"/>
      <c r="AD1319" s="77"/>
    </row>
    <row r="1320" spans="1:30">
      <c r="A1320" s="80"/>
      <c r="B1320" s="39" t="str">
        <f t="shared" si="118"/>
        <v>↑先にセットの種類を選択して下さい。</v>
      </c>
      <c r="C1320" s="39">
        <f t="shared" si="119"/>
        <v>0</v>
      </c>
      <c r="D1320" s="39">
        <f t="shared" si="120"/>
        <v>0</v>
      </c>
      <c r="AB1320" s="77"/>
      <c r="AC1320" s="77"/>
      <c r="AD1320" s="77"/>
    </row>
    <row r="1321" spans="1:30">
      <c r="A1321" s="80"/>
      <c r="B1321" s="39" t="str">
        <f t="shared" si="118"/>
        <v>↑先にセットの種類を選択して下さい。</v>
      </c>
      <c r="C1321" s="39">
        <f t="shared" si="119"/>
        <v>0</v>
      </c>
      <c r="D1321" s="39">
        <f t="shared" si="120"/>
        <v>0</v>
      </c>
      <c r="AB1321" s="77"/>
      <c r="AC1321" s="77"/>
      <c r="AD1321" s="77"/>
    </row>
    <row r="1322" spans="1:30">
      <c r="A1322" s="80"/>
      <c r="B1322" s="39" t="str">
        <f t="shared" si="118"/>
        <v>↑先にセットの種類を選択して下さい。</v>
      </c>
      <c r="C1322" s="39">
        <f t="shared" si="119"/>
        <v>0</v>
      </c>
      <c r="D1322" s="39">
        <f t="shared" si="120"/>
        <v>0</v>
      </c>
      <c r="AB1322" s="77"/>
      <c r="AC1322" s="77"/>
      <c r="AD1322" s="77"/>
    </row>
    <row r="1323" spans="1:30">
      <c r="A1323" s="80"/>
      <c r="B1323" s="39" t="str">
        <f t="shared" si="118"/>
        <v>↑先にセットの種類を選択して下さい。</v>
      </c>
      <c r="C1323" s="39">
        <f t="shared" si="119"/>
        <v>0</v>
      </c>
      <c r="D1323" s="39">
        <f t="shared" si="120"/>
        <v>0</v>
      </c>
      <c r="AB1323" s="77"/>
      <c r="AC1323" s="77"/>
      <c r="AD1323" s="77"/>
    </row>
    <row r="1324" spans="1:30">
      <c r="A1324" s="80"/>
      <c r="B1324" s="39" t="str">
        <f t="shared" si="118"/>
        <v>↑先にセットの種類を選択して下さい。</v>
      </c>
      <c r="C1324" s="39">
        <f t="shared" si="119"/>
        <v>0</v>
      </c>
      <c r="D1324" s="39">
        <f t="shared" si="120"/>
        <v>0</v>
      </c>
      <c r="AB1324" s="77"/>
      <c r="AC1324" s="77"/>
      <c r="AD1324" s="77"/>
    </row>
    <row r="1325" spans="1:30">
      <c r="A1325" s="80"/>
      <c r="B1325" s="39" t="str">
        <f t="shared" si="118"/>
        <v>↑先にセットの種類を選択して下さい。</v>
      </c>
      <c r="C1325" s="39">
        <f t="shared" si="119"/>
        <v>0</v>
      </c>
      <c r="D1325" s="39">
        <f t="shared" si="120"/>
        <v>0</v>
      </c>
      <c r="AB1325" s="77"/>
      <c r="AC1325" s="77"/>
      <c r="AD1325" s="77"/>
    </row>
    <row r="1326" spans="1:30">
      <c r="A1326" s="80"/>
      <c r="B1326" s="39" t="str">
        <f t="shared" si="118"/>
        <v>↑先にセットの種類を選択して下さい。</v>
      </c>
      <c r="C1326" s="39">
        <f t="shared" si="119"/>
        <v>0</v>
      </c>
      <c r="D1326" s="39">
        <f t="shared" si="120"/>
        <v>0</v>
      </c>
      <c r="AB1326" s="77"/>
      <c r="AC1326" s="77"/>
      <c r="AD1326" s="77"/>
    </row>
    <row r="1327" spans="1:30">
      <c r="A1327" s="80"/>
      <c r="B1327" s="39" t="str">
        <f t="shared" si="118"/>
        <v>↑先にセットの種類を選択して下さい。</v>
      </c>
      <c r="C1327" s="39">
        <f t="shared" si="119"/>
        <v>0</v>
      </c>
      <c r="D1327" s="39">
        <f t="shared" si="120"/>
        <v>0</v>
      </c>
      <c r="AB1327" s="77"/>
      <c r="AC1327" s="77"/>
      <c r="AD1327" s="77"/>
    </row>
    <row r="1328" spans="1:30">
      <c r="A1328" s="80"/>
      <c r="B1328" s="39" t="str">
        <f t="shared" si="118"/>
        <v>↑先にセットの種類を選択して下さい。</v>
      </c>
      <c r="C1328" s="39">
        <f t="shared" si="119"/>
        <v>0</v>
      </c>
      <c r="D1328" s="39">
        <f t="shared" si="120"/>
        <v>0</v>
      </c>
      <c r="AB1328" s="77"/>
      <c r="AC1328" s="77"/>
      <c r="AD1328" s="77"/>
    </row>
    <row r="1329" spans="1:30">
      <c r="A1329" s="80"/>
      <c r="B1329" s="39"/>
      <c r="C1329" s="39"/>
      <c r="D1329" s="39"/>
      <c r="AB1329" s="77"/>
      <c r="AC1329" s="77"/>
      <c r="AD1329" s="77"/>
    </row>
    <row r="1330" spans="1:30">
      <c r="A1330" s="80"/>
      <c r="B1330" s="39"/>
      <c r="C1330" s="39"/>
      <c r="D1330" s="39"/>
      <c r="AB1330" s="77"/>
      <c r="AC1330" s="77"/>
      <c r="AD1330" s="77"/>
    </row>
    <row r="1331" spans="1:30">
      <c r="A1331" s="80">
        <v>40</v>
      </c>
      <c r="B1331" s="39" t="str">
        <f>CHOOSE($B$140,"↑先にセットの種類を選択して下さい。",D2,G2,J2,M2,P2,S2,V2,Y2,AB2,AE2,AH2,AK2,AN2,AQ2,AT2,AW2,AZ2,BC2,BF2)</f>
        <v>↑先にセットの種類を選択して下さい。</v>
      </c>
      <c r="C1331" s="39">
        <f>CHOOSE($B$140,0,F2,I2,L2,O2,R2,U2,X2,AA2,AD2,AG2,AJ2,AM2,AP2,AS2,AV2,AY2,BB2,BE2,BH2)</f>
        <v>0</v>
      </c>
      <c r="D1331" s="39">
        <f>CHOOSE($B$140,0,E2,H2,K2,N2,Q2,T2,W2,Z2,AC2,AF2,AI2,AL2,AO2,AR2,AU2,AX2,BA2,BD2,BG2)</f>
        <v>0</v>
      </c>
      <c r="AB1331" s="77"/>
      <c r="AC1331" s="77"/>
      <c r="AD1331" s="77"/>
    </row>
    <row r="1332" spans="1:30">
      <c r="A1332" s="80"/>
      <c r="B1332" s="39" t="str">
        <f t="shared" ref="B1332:B1358" si="121">CHOOSE($B$140,"↑先にセットの種類を選択して下さい。",D3,G3,J3,M3,P3,S3,V3,Y3,AB3,AE3,AH3,AK3,AN3,AQ3,AT3,AW3,AZ3,BC3,BF3)</f>
        <v>↑先にセットの種類を選択して下さい。</v>
      </c>
      <c r="C1332" s="39">
        <f t="shared" ref="C1332:C1358" si="122">CHOOSE($B$140,0,F3,I3,L3,O3,R3,U3,X3,AA3,AD3,AG3,AJ3,AM3,AP3,AS3,AV3,AY3,BB3,BE3,BH3)</f>
        <v>0</v>
      </c>
      <c r="D1332" s="39">
        <f t="shared" ref="D1332:D1358" si="123">CHOOSE($B$140,0,E3,H3,K3,N3,Q3,T3,W3,Z3,AC3,AF3,AI3,AL3,AO3,AR3,AU3,AX3,BA3,BD3,BG3)</f>
        <v>0</v>
      </c>
      <c r="AB1332" s="77"/>
      <c r="AC1332" s="77"/>
      <c r="AD1332" s="77"/>
    </row>
    <row r="1333" spans="1:30">
      <c r="A1333" s="80"/>
      <c r="B1333" s="39" t="str">
        <f t="shared" si="121"/>
        <v>↑先にセットの種類を選択して下さい。</v>
      </c>
      <c r="C1333" s="39">
        <f t="shared" si="122"/>
        <v>0</v>
      </c>
      <c r="D1333" s="39">
        <f t="shared" si="123"/>
        <v>0</v>
      </c>
      <c r="AB1333" s="77"/>
      <c r="AC1333" s="77"/>
      <c r="AD1333" s="77"/>
    </row>
    <row r="1334" spans="1:30">
      <c r="A1334" s="80"/>
      <c r="B1334" s="39" t="str">
        <f t="shared" si="121"/>
        <v>↑先にセットの種類を選択して下さい。</v>
      </c>
      <c r="C1334" s="39">
        <f t="shared" si="122"/>
        <v>0</v>
      </c>
      <c r="D1334" s="39">
        <f t="shared" si="123"/>
        <v>0</v>
      </c>
      <c r="AB1334" s="77"/>
      <c r="AC1334" s="77"/>
      <c r="AD1334" s="77"/>
    </row>
    <row r="1335" spans="1:30">
      <c r="A1335" s="80"/>
      <c r="B1335" s="39" t="str">
        <f t="shared" si="121"/>
        <v>↑先にセットの種類を選択して下さい。</v>
      </c>
      <c r="C1335" s="39">
        <f t="shared" si="122"/>
        <v>0</v>
      </c>
      <c r="D1335" s="39">
        <f t="shared" si="123"/>
        <v>0</v>
      </c>
      <c r="AB1335" s="77"/>
      <c r="AC1335" s="77"/>
      <c r="AD1335" s="77"/>
    </row>
    <row r="1336" spans="1:30">
      <c r="A1336" s="80"/>
      <c r="B1336" s="39" t="str">
        <f t="shared" si="121"/>
        <v>↑先にセットの種類を選択して下さい。</v>
      </c>
      <c r="C1336" s="39">
        <f t="shared" si="122"/>
        <v>0</v>
      </c>
      <c r="D1336" s="39">
        <f t="shared" si="123"/>
        <v>0</v>
      </c>
      <c r="AB1336" s="77"/>
      <c r="AC1336" s="77"/>
      <c r="AD1336" s="77"/>
    </row>
    <row r="1337" spans="1:30">
      <c r="A1337" s="80"/>
      <c r="B1337" s="39" t="str">
        <f t="shared" si="121"/>
        <v>↑先にセットの種類を選択して下さい。</v>
      </c>
      <c r="C1337" s="39">
        <f t="shared" si="122"/>
        <v>0</v>
      </c>
      <c r="D1337" s="39">
        <f t="shared" si="123"/>
        <v>0</v>
      </c>
      <c r="AB1337" s="77"/>
      <c r="AC1337" s="77"/>
      <c r="AD1337" s="77"/>
    </row>
    <row r="1338" spans="1:30">
      <c r="A1338" s="80"/>
      <c r="B1338" s="39" t="str">
        <f t="shared" si="121"/>
        <v>↑先にセットの種類を選択して下さい。</v>
      </c>
      <c r="C1338" s="39">
        <f t="shared" si="122"/>
        <v>0</v>
      </c>
      <c r="D1338" s="39">
        <f t="shared" si="123"/>
        <v>0</v>
      </c>
      <c r="AB1338" s="77"/>
      <c r="AC1338" s="77"/>
      <c r="AD1338" s="77"/>
    </row>
    <row r="1339" spans="1:30">
      <c r="A1339" s="80"/>
      <c r="B1339" s="39" t="str">
        <f t="shared" si="121"/>
        <v>↑先にセットの種類を選択して下さい。</v>
      </c>
      <c r="C1339" s="39">
        <f t="shared" si="122"/>
        <v>0</v>
      </c>
      <c r="D1339" s="39">
        <f t="shared" si="123"/>
        <v>0</v>
      </c>
      <c r="AB1339" s="77"/>
      <c r="AC1339" s="77"/>
      <c r="AD1339" s="77"/>
    </row>
    <row r="1340" spans="1:30">
      <c r="A1340" s="80"/>
      <c r="B1340" s="39" t="str">
        <f t="shared" si="121"/>
        <v>↑先にセットの種類を選択して下さい。</v>
      </c>
      <c r="C1340" s="39">
        <f t="shared" si="122"/>
        <v>0</v>
      </c>
      <c r="D1340" s="39">
        <f t="shared" si="123"/>
        <v>0</v>
      </c>
      <c r="AB1340" s="77"/>
      <c r="AC1340" s="77"/>
      <c r="AD1340" s="77"/>
    </row>
    <row r="1341" spans="1:30">
      <c r="A1341" s="80"/>
      <c r="B1341" s="39" t="str">
        <f t="shared" si="121"/>
        <v>↑先にセットの種類を選択して下さい。</v>
      </c>
      <c r="C1341" s="39">
        <f t="shared" si="122"/>
        <v>0</v>
      </c>
      <c r="D1341" s="39">
        <f t="shared" si="123"/>
        <v>0</v>
      </c>
      <c r="AB1341" s="77"/>
      <c r="AC1341" s="77"/>
      <c r="AD1341" s="77"/>
    </row>
    <row r="1342" spans="1:30">
      <c r="A1342" s="80"/>
      <c r="B1342" s="39" t="str">
        <f t="shared" si="121"/>
        <v>↑先にセットの種類を選択して下さい。</v>
      </c>
      <c r="C1342" s="39">
        <f t="shared" si="122"/>
        <v>0</v>
      </c>
      <c r="D1342" s="39">
        <f t="shared" si="123"/>
        <v>0</v>
      </c>
      <c r="AB1342" s="77"/>
      <c r="AC1342" s="77"/>
      <c r="AD1342" s="77"/>
    </row>
    <row r="1343" spans="1:30">
      <c r="A1343" s="80"/>
      <c r="B1343" s="39" t="str">
        <f t="shared" si="121"/>
        <v>↑先にセットの種類を選択して下さい。</v>
      </c>
      <c r="C1343" s="39">
        <f t="shared" si="122"/>
        <v>0</v>
      </c>
      <c r="D1343" s="39">
        <f t="shared" si="123"/>
        <v>0</v>
      </c>
      <c r="AB1343" s="77"/>
      <c r="AC1343" s="77"/>
      <c r="AD1343" s="77"/>
    </row>
    <row r="1344" spans="1:30">
      <c r="A1344" s="80"/>
      <c r="B1344" s="39" t="str">
        <f t="shared" si="121"/>
        <v>↑先にセットの種類を選択して下さい。</v>
      </c>
      <c r="C1344" s="39">
        <f t="shared" si="122"/>
        <v>0</v>
      </c>
      <c r="D1344" s="39">
        <f t="shared" si="123"/>
        <v>0</v>
      </c>
      <c r="AB1344" s="77"/>
      <c r="AC1344" s="77"/>
      <c r="AD1344" s="77"/>
    </row>
    <row r="1345" spans="1:30">
      <c r="A1345" s="80"/>
      <c r="B1345" s="39" t="str">
        <f t="shared" si="121"/>
        <v>↑先にセットの種類を選択して下さい。</v>
      </c>
      <c r="C1345" s="39">
        <f t="shared" si="122"/>
        <v>0</v>
      </c>
      <c r="D1345" s="39">
        <f t="shared" si="123"/>
        <v>0</v>
      </c>
      <c r="AB1345" s="77"/>
      <c r="AC1345" s="77"/>
      <c r="AD1345" s="77"/>
    </row>
    <row r="1346" spans="1:30">
      <c r="A1346" s="80"/>
      <c r="B1346" s="39" t="str">
        <f t="shared" si="121"/>
        <v>↑先にセットの種類を選択して下さい。</v>
      </c>
      <c r="C1346" s="39">
        <f t="shared" si="122"/>
        <v>0</v>
      </c>
      <c r="D1346" s="39">
        <f t="shared" si="123"/>
        <v>0</v>
      </c>
      <c r="AB1346" s="77"/>
      <c r="AC1346" s="77"/>
      <c r="AD1346" s="77"/>
    </row>
    <row r="1347" spans="1:30">
      <c r="A1347" s="80"/>
      <c r="B1347" s="39" t="str">
        <f t="shared" si="121"/>
        <v>↑先にセットの種類を選択して下さい。</v>
      </c>
      <c r="C1347" s="39">
        <f t="shared" si="122"/>
        <v>0</v>
      </c>
      <c r="D1347" s="39">
        <f t="shared" si="123"/>
        <v>0</v>
      </c>
      <c r="AB1347" s="77"/>
      <c r="AC1347" s="77"/>
      <c r="AD1347" s="77"/>
    </row>
    <row r="1348" spans="1:30">
      <c r="A1348" s="80"/>
      <c r="B1348" s="39" t="str">
        <f t="shared" si="121"/>
        <v>↑先にセットの種類を選択して下さい。</v>
      </c>
      <c r="C1348" s="39">
        <f t="shared" si="122"/>
        <v>0</v>
      </c>
      <c r="D1348" s="39">
        <f t="shared" si="123"/>
        <v>0</v>
      </c>
      <c r="AB1348" s="77"/>
      <c r="AC1348" s="77"/>
      <c r="AD1348" s="77"/>
    </row>
    <row r="1349" spans="1:30">
      <c r="A1349" s="80"/>
      <c r="B1349" s="39" t="str">
        <f t="shared" si="121"/>
        <v>↑先にセットの種類を選択して下さい。</v>
      </c>
      <c r="C1349" s="39">
        <f t="shared" si="122"/>
        <v>0</v>
      </c>
      <c r="D1349" s="39">
        <f t="shared" si="123"/>
        <v>0</v>
      </c>
      <c r="AB1349" s="77"/>
      <c r="AC1349" s="77"/>
      <c r="AD1349" s="77"/>
    </row>
    <row r="1350" spans="1:30">
      <c r="A1350" s="80"/>
      <c r="B1350" s="39" t="str">
        <f t="shared" si="121"/>
        <v>↑先にセットの種類を選択して下さい。</v>
      </c>
      <c r="C1350" s="39">
        <f t="shared" si="122"/>
        <v>0</v>
      </c>
      <c r="D1350" s="39">
        <f t="shared" si="123"/>
        <v>0</v>
      </c>
      <c r="AB1350" s="77"/>
      <c r="AC1350" s="77"/>
      <c r="AD1350" s="77"/>
    </row>
    <row r="1351" spans="1:30">
      <c r="A1351" s="80"/>
      <c r="B1351" s="39" t="str">
        <f t="shared" si="121"/>
        <v>↑先にセットの種類を選択して下さい。</v>
      </c>
      <c r="C1351" s="39">
        <f t="shared" si="122"/>
        <v>0</v>
      </c>
      <c r="D1351" s="39">
        <f t="shared" si="123"/>
        <v>0</v>
      </c>
      <c r="AB1351" s="77"/>
      <c r="AC1351" s="77"/>
      <c r="AD1351" s="77"/>
    </row>
    <row r="1352" spans="1:30">
      <c r="A1352" s="80"/>
      <c r="B1352" s="39" t="str">
        <f t="shared" si="121"/>
        <v>↑先にセットの種類を選択して下さい。</v>
      </c>
      <c r="C1352" s="39">
        <f t="shared" si="122"/>
        <v>0</v>
      </c>
      <c r="D1352" s="39">
        <f t="shared" si="123"/>
        <v>0</v>
      </c>
      <c r="AB1352" s="77"/>
      <c r="AC1352" s="77"/>
      <c r="AD1352" s="77"/>
    </row>
    <row r="1353" spans="1:30">
      <c r="A1353" s="80"/>
      <c r="B1353" s="39" t="str">
        <f t="shared" si="121"/>
        <v>↑先にセットの種類を選択して下さい。</v>
      </c>
      <c r="C1353" s="39">
        <f t="shared" si="122"/>
        <v>0</v>
      </c>
      <c r="D1353" s="39">
        <f t="shared" si="123"/>
        <v>0</v>
      </c>
      <c r="AB1353" s="77"/>
      <c r="AC1353" s="77"/>
      <c r="AD1353" s="77"/>
    </row>
    <row r="1354" spans="1:30">
      <c r="A1354" s="80"/>
      <c r="B1354" s="39" t="str">
        <f t="shared" si="121"/>
        <v>↑先にセットの種類を選択して下さい。</v>
      </c>
      <c r="C1354" s="39">
        <f t="shared" si="122"/>
        <v>0</v>
      </c>
      <c r="D1354" s="39">
        <f t="shared" si="123"/>
        <v>0</v>
      </c>
      <c r="AB1354" s="77"/>
      <c r="AC1354" s="77"/>
      <c r="AD1354" s="77"/>
    </row>
    <row r="1355" spans="1:30">
      <c r="A1355" s="80"/>
      <c r="B1355" s="39" t="str">
        <f t="shared" si="121"/>
        <v>↑先にセットの種類を選択して下さい。</v>
      </c>
      <c r="C1355" s="39">
        <f t="shared" si="122"/>
        <v>0</v>
      </c>
      <c r="D1355" s="39">
        <f t="shared" si="123"/>
        <v>0</v>
      </c>
      <c r="AB1355" s="77"/>
      <c r="AC1355" s="77"/>
      <c r="AD1355" s="77"/>
    </row>
    <row r="1356" spans="1:30">
      <c r="A1356" s="80"/>
      <c r="B1356" s="39" t="str">
        <f t="shared" si="121"/>
        <v>↑先にセットの種類を選択して下さい。</v>
      </c>
      <c r="C1356" s="39">
        <f t="shared" si="122"/>
        <v>0</v>
      </c>
      <c r="D1356" s="39">
        <f t="shared" si="123"/>
        <v>0</v>
      </c>
      <c r="AB1356" s="77"/>
      <c r="AC1356" s="77"/>
      <c r="AD1356" s="77"/>
    </row>
    <row r="1357" spans="1:30">
      <c r="A1357" s="80"/>
      <c r="B1357" s="39" t="str">
        <f t="shared" si="121"/>
        <v>↑先にセットの種類を選択して下さい。</v>
      </c>
      <c r="C1357" s="39">
        <f t="shared" si="122"/>
        <v>0</v>
      </c>
      <c r="D1357" s="39">
        <f t="shared" si="123"/>
        <v>0</v>
      </c>
      <c r="AB1357" s="77"/>
      <c r="AC1357" s="77"/>
      <c r="AD1357" s="77"/>
    </row>
    <row r="1358" spans="1:30">
      <c r="A1358" s="80"/>
      <c r="B1358" s="39" t="str">
        <f t="shared" si="121"/>
        <v>↑先にセットの種類を選択して下さい。</v>
      </c>
      <c r="C1358" s="39">
        <f t="shared" si="122"/>
        <v>0</v>
      </c>
      <c r="D1358" s="39">
        <f t="shared" si="123"/>
        <v>0</v>
      </c>
      <c r="AB1358" s="77"/>
      <c r="AC1358" s="77"/>
      <c r="AD1358" s="77"/>
    </row>
    <row r="1359" spans="1:30">
      <c r="A1359" s="80"/>
      <c r="B1359" s="39"/>
      <c r="C1359" s="39"/>
      <c r="D1359" s="39"/>
      <c r="AB1359" s="77"/>
      <c r="AC1359" s="77"/>
      <c r="AD1359" s="77"/>
    </row>
    <row r="1360" spans="1:30">
      <c r="A1360" s="80"/>
      <c r="B1360" s="39"/>
      <c r="C1360" s="39"/>
      <c r="D1360" s="39"/>
      <c r="AB1360" s="77"/>
      <c r="AC1360" s="77"/>
      <c r="AD1360" s="77"/>
    </row>
    <row r="1361" spans="28:30">
      <c r="AB1361" s="77"/>
      <c r="AC1361" s="77"/>
      <c r="AD1361" s="77"/>
    </row>
    <row r="1362" spans="28:30">
      <c r="AB1362" s="77"/>
      <c r="AC1362" s="77"/>
      <c r="AD1362" s="77"/>
    </row>
    <row r="1363" spans="28:30">
      <c r="AB1363" s="77"/>
      <c r="AC1363" s="77"/>
      <c r="AD1363" s="77"/>
    </row>
    <row r="1364" spans="28:30">
      <c r="AB1364" s="77"/>
      <c r="AC1364" s="77"/>
      <c r="AD1364" s="77"/>
    </row>
    <row r="1365" spans="28:30">
      <c r="AB1365" s="77"/>
      <c r="AC1365" s="77"/>
      <c r="AD1365" s="77"/>
    </row>
    <row r="1366" spans="28:30">
      <c r="AB1366" s="77"/>
      <c r="AC1366" s="77"/>
      <c r="AD1366" s="77"/>
    </row>
    <row r="1367" spans="28:30">
      <c r="AB1367" s="77"/>
      <c r="AC1367" s="77"/>
      <c r="AD1367" s="77"/>
    </row>
    <row r="1368" spans="28:30">
      <c r="AB1368" s="77"/>
      <c r="AC1368" s="77"/>
      <c r="AD1368" s="77"/>
    </row>
    <row r="1369" spans="28:30">
      <c r="AB1369" s="77"/>
      <c r="AC1369" s="77"/>
      <c r="AD1369" s="77"/>
    </row>
    <row r="1370" spans="28:30">
      <c r="AB1370" s="77"/>
      <c r="AC1370" s="77"/>
      <c r="AD1370" s="77"/>
    </row>
    <row r="1371" spans="28:30">
      <c r="AB1371" s="77"/>
      <c r="AC1371" s="77"/>
      <c r="AD1371" s="77"/>
    </row>
    <row r="1372" spans="28:30">
      <c r="AB1372" s="77"/>
      <c r="AC1372" s="77"/>
      <c r="AD1372" s="77"/>
    </row>
    <row r="1373" spans="28:30">
      <c r="AB1373" s="77"/>
      <c r="AC1373" s="77"/>
      <c r="AD1373" s="77"/>
    </row>
    <row r="1374" spans="28:30">
      <c r="AB1374" s="77"/>
      <c r="AC1374" s="77"/>
      <c r="AD1374" s="77"/>
    </row>
    <row r="1375" spans="28:30">
      <c r="AB1375" s="77"/>
      <c r="AC1375" s="77"/>
      <c r="AD1375" s="77"/>
    </row>
    <row r="1376" spans="28:30">
      <c r="AB1376" s="77"/>
      <c r="AC1376" s="77"/>
      <c r="AD1376" s="77"/>
    </row>
    <row r="1377" spans="28:30">
      <c r="AB1377" s="77"/>
      <c r="AC1377" s="77"/>
      <c r="AD1377" s="77"/>
    </row>
    <row r="1378" spans="28:30">
      <c r="AB1378" s="77"/>
      <c r="AC1378" s="77"/>
      <c r="AD1378" s="77"/>
    </row>
    <row r="1379" spans="28:30">
      <c r="AB1379" s="77"/>
      <c r="AC1379" s="77"/>
      <c r="AD1379" s="77"/>
    </row>
    <row r="1380" spans="28:30">
      <c r="AB1380" s="77"/>
      <c r="AC1380" s="77"/>
      <c r="AD1380" s="77"/>
    </row>
    <row r="1381" spans="28:30">
      <c r="AB1381" s="77"/>
      <c r="AC1381" s="77"/>
      <c r="AD1381" s="77"/>
    </row>
    <row r="1382" spans="28:30">
      <c r="AB1382" s="77"/>
      <c r="AC1382" s="77"/>
      <c r="AD1382" s="77"/>
    </row>
    <row r="1383" spans="28:30">
      <c r="AB1383" s="77"/>
      <c r="AC1383" s="77"/>
      <c r="AD1383" s="77"/>
    </row>
    <row r="1384" spans="28:30">
      <c r="AB1384" s="77"/>
      <c r="AC1384" s="77"/>
      <c r="AD1384" s="77"/>
    </row>
    <row r="1385" spans="28:30">
      <c r="AB1385" s="77"/>
      <c r="AC1385" s="77"/>
      <c r="AD1385" s="77"/>
    </row>
    <row r="1386" spans="28:30">
      <c r="AB1386" s="77"/>
      <c r="AC1386" s="77"/>
      <c r="AD1386" s="77"/>
    </row>
    <row r="1387" spans="28:30">
      <c r="AB1387" s="77"/>
      <c r="AC1387" s="77"/>
      <c r="AD1387" s="77"/>
    </row>
    <row r="1388" spans="28:30">
      <c r="AB1388" s="77"/>
      <c r="AC1388" s="77"/>
      <c r="AD1388" s="77"/>
    </row>
    <row r="1389" spans="28:30">
      <c r="AB1389" s="77"/>
      <c r="AC1389" s="77"/>
      <c r="AD1389" s="77"/>
    </row>
    <row r="1390" spans="28:30">
      <c r="AB1390" s="77"/>
      <c r="AC1390" s="77"/>
      <c r="AD1390" s="77"/>
    </row>
    <row r="1391" spans="28:30">
      <c r="AB1391" s="77"/>
      <c r="AC1391" s="77"/>
      <c r="AD1391" s="77"/>
    </row>
    <row r="1392" spans="28:30">
      <c r="AB1392" s="77"/>
      <c r="AC1392" s="77"/>
      <c r="AD1392" s="77"/>
    </row>
    <row r="1393" spans="28:30">
      <c r="AB1393" s="77"/>
      <c r="AC1393" s="77"/>
      <c r="AD1393" s="77"/>
    </row>
    <row r="1394" spans="28:30">
      <c r="AB1394" s="77"/>
      <c r="AC1394" s="77"/>
      <c r="AD1394" s="77"/>
    </row>
    <row r="1395" spans="28:30">
      <c r="AB1395" s="77"/>
      <c r="AC1395" s="77"/>
      <c r="AD1395" s="77"/>
    </row>
    <row r="1396" spans="28:30">
      <c r="AB1396" s="77"/>
      <c r="AC1396" s="77"/>
      <c r="AD1396" s="77"/>
    </row>
    <row r="1397" spans="28:30">
      <c r="AB1397" s="77"/>
      <c r="AC1397" s="77"/>
      <c r="AD1397" s="77"/>
    </row>
    <row r="1398" spans="28:30">
      <c r="AB1398" s="77"/>
      <c r="AC1398" s="77"/>
      <c r="AD1398" s="77"/>
    </row>
    <row r="1399" spans="28:30">
      <c r="AB1399" s="77"/>
      <c r="AC1399" s="77"/>
      <c r="AD1399" s="77"/>
    </row>
    <row r="1400" spans="28:30">
      <c r="AB1400" s="77"/>
      <c r="AC1400" s="77"/>
      <c r="AD1400" s="77"/>
    </row>
    <row r="1401" spans="28:30">
      <c r="AB1401" s="77"/>
      <c r="AC1401" s="77"/>
      <c r="AD1401" s="77"/>
    </row>
    <row r="1402" spans="28:30">
      <c r="AB1402" s="77"/>
      <c r="AC1402" s="77"/>
      <c r="AD1402" s="77"/>
    </row>
    <row r="1403" spans="28:30">
      <c r="AB1403" s="77"/>
      <c r="AC1403" s="77"/>
      <c r="AD1403" s="77"/>
    </row>
    <row r="1404" spans="28:30">
      <c r="AB1404" s="77"/>
      <c r="AC1404" s="77"/>
      <c r="AD1404" s="77"/>
    </row>
    <row r="1405" spans="28:30">
      <c r="AB1405" s="77"/>
      <c r="AC1405" s="77"/>
      <c r="AD1405" s="77"/>
    </row>
    <row r="1406" spans="28:30">
      <c r="AB1406" s="77"/>
      <c r="AC1406" s="77"/>
      <c r="AD1406" s="77"/>
    </row>
    <row r="1407" spans="28:30">
      <c r="AB1407" s="77"/>
      <c r="AC1407" s="77"/>
      <c r="AD1407" s="77"/>
    </row>
    <row r="1408" spans="28:30">
      <c r="AB1408" s="77"/>
      <c r="AC1408" s="77"/>
      <c r="AD1408" s="77"/>
    </row>
    <row r="1409" spans="28:30">
      <c r="AB1409" s="77"/>
      <c r="AC1409" s="77"/>
      <c r="AD1409" s="77"/>
    </row>
    <row r="1410" spans="28:30">
      <c r="AB1410" s="77"/>
      <c r="AC1410" s="77"/>
      <c r="AD1410" s="77"/>
    </row>
    <row r="1411" spans="28:30">
      <c r="AB1411" s="77"/>
      <c r="AC1411" s="77"/>
      <c r="AD1411" s="77"/>
    </row>
    <row r="1412" spans="28:30">
      <c r="AB1412" s="77"/>
      <c r="AC1412" s="77"/>
      <c r="AD1412" s="77"/>
    </row>
    <row r="1413" spans="28:30">
      <c r="AB1413" s="77"/>
      <c r="AC1413" s="77"/>
      <c r="AD1413" s="77"/>
    </row>
    <row r="1414" spans="28:30">
      <c r="AB1414" s="77"/>
      <c r="AC1414" s="77"/>
      <c r="AD1414" s="77"/>
    </row>
    <row r="1415" spans="28:30">
      <c r="AB1415" s="77"/>
      <c r="AC1415" s="77"/>
      <c r="AD1415" s="77"/>
    </row>
    <row r="1416" spans="28:30">
      <c r="AB1416" s="77"/>
      <c r="AC1416" s="77"/>
      <c r="AD1416" s="77"/>
    </row>
    <row r="1417" spans="28:30">
      <c r="AB1417" s="77"/>
      <c r="AC1417" s="77"/>
      <c r="AD1417" s="77"/>
    </row>
    <row r="1418" spans="28:30">
      <c r="AB1418" s="77"/>
      <c r="AC1418" s="77"/>
      <c r="AD1418" s="77"/>
    </row>
    <row r="1419" spans="28:30">
      <c r="AB1419" s="77"/>
      <c r="AC1419" s="77"/>
      <c r="AD1419" s="77"/>
    </row>
    <row r="1420" spans="28:30">
      <c r="AB1420" s="77"/>
      <c r="AC1420" s="77"/>
      <c r="AD1420" s="77"/>
    </row>
    <row r="1421" spans="28:30">
      <c r="AB1421" s="77"/>
      <c r="AC1421" s="77"/>
      <c r="AD1421" s="77"/>
    </row>
    <row r="1422" spans="28:30">
      <c r="AB1422" s="77"/>
      <c r="AC1422" s="77"/>
      <c r="AD1422" s="77"/>
    </row>
    <row r="1423" spans="28:30">
      <c r="AB1423" s="77"/>
      <c r="AC1423" s="77"/>
      <c r="AD1423" s="77"/>
    </row>
    <row r="1424" spans="28:30">
      <c r="AB1424" s="77"/>
      <c r="AC1424" s="77"/>
      <c r="AD1424" s="77"/>
    </row>
    <row r="1425" spans="28:30">
      <c r="AB1425" s="77"/>
      <c r="AC1425" s="77"/>
      <c r="AD1425" s="77"/>
    </row>
    <row r="1426" spans="28:30">
      <c r="AB1426" s="77"/>
      <c r="AC1426" s="77"/>
      <c r="AD1426" s="77"/>
    </row>
    <row r="1427" spans="28:30">
      <c r="AB1427" s="77"/>
      <c r="AC1427" s="77"/>
      <c r="AD1427" s="77"/>
    </row>
    <row r="1428" spans="28:30">
      <c r="AB1428" s="77"/>
      <c r="AC1428" s="77"/>
      <c r="AD1428" s="77"/>
    </row>
    <row r="1429" spans="28:30">
      <c r="AB1429" s="77"/>
      <c r="AC1429" s="77"/>
      <c r="AD1429" s="77"/>
    </row>
    <row r="1430" spans="28:30">
      <c r="AB1430" s="77"/>
      <c r="AC1430" s="77"/>
      <c r="AD1430" s="77"/>
    </row>
    <row r="1431" spans="28:30">
      <c r="AB1431" s="77"/>
      <c r="AC1431" s="77"/>
      <c r="AD1431" s="77"/>
    </row>
    <row r="1432" spans="28:30">
      <c r="AB1432" s="77"/>
      <c r="AC1432" s="77"/>
      <c r="AD1432" s="77"/>
    </row>
    <row r="1433" spans="28:30">
      <c r="AB1433" s="77"/>
      <c r="AC1433" s="77"/>
      <c r="AD1433" s="77"/>
    </row>
    <row r="1434" spans="28:30">
      <c r="AB1434" s="77"/>
      <c r="AC1434" s="77"/>
      <c r="AD1434" s="77"/>
    </row>
    <row r="1435" spans="28:30">
      <c r="AB1435" s="77"/>
      <c r="AC1435" s="77"/>
      <c r="AD1435" s="77"/>
    </row>
    <row r="1436" spans="28:30">
      <c r="AB1436" s="77"/>
      <c r="AC1436" s="77"/>
      <c r="AD1436" s="77"/>
    </row>
    <row r="1437" spans="28:30">
      <c r="AB1437" s="77"/>
      <c r="AC1437" s="77"/>
      <c r="AD1437" s="77"/>
    </row>
    <row r="1438" spans="28:30">
      <c r="AB1438" s="77"/>
      <c r="AC1438" s="77"/>
      <c r="AD1438" s="77"/>
    </row>
    <row r="1439" spans="28:30">
      <c r="AB1439" s="77"/>
      <c r="AC1439" s="77"/>
      <c r="AD1439" s="77"/>
    </row>
    <row r="1440" spans="28:30">
      <c r="AB1440" s="77"/>
      <c r="AC1440" s="77"/>
      <c r="AD1440" s="77"/>
    </row>
    <row r="1441" spans="28:30">
      <c r="AB1441" s="77"/>
      <c r="AC1441" s="77"/>
      <c r="AD1441" s="77"/>
    </row>
    <row r="1442" spans="28:30">
      <c r="AB1442" s="77"/>
      <c r="AC1442" s="77"/>
      <c r="AD1442" s="77"/>
    </row>
    <row r="1443" spans="28:30">
      <c r="AB1443" s="77"/>
      <c r="AC1443" s="77"/>
      <c r="AD1443" s="77"/>
    </row>
    <row r="1444" spans="28:30">
      <c r="AB1444" s="77"/>
      <c r="AC1444" s="77"/>
      <c r="AD1444" s="77"/>
    </row>
    <row r="1445" spans="28:30">
      <c r="AB1445" s="77"/>
      <c r="AC1445" s="77"/>
      <c r="AD1445" s="77"/>
    </row>
    <row r="1446" spans="28:30">
      <c r="AB1446" s="77"/>
      <c r="AC1446" s="77"/>
      <c r="AD1446" s="77"/>
    </row>
    <row r="1447" spans="28:30">
      <c r="AB1447" s="77"/>
      <c r="AC1447" s="77"/>
      <c r="AD1447" s="77"/>
    </row>
    <row r="1448" spans="28:30">
      <c r="AB1448" s="77"/>
      <c r="AC1448" s="77"/>
      <c r="AD1448" s="77"/>
    </row>
    <row r="1449" spans="28:30">
      <c r="AB1449" s="77"/>
      <c r="AC1449" s="77"/>
      <c r="AD1449" s="77"/>
    </row>
    <row r="1450" spans="28:30">
      <c r="AB1450" s="77"/>
      <c r="AC1450" s="77"/>
      <c r="AD1450" s="77"/>
    </row>
    <row r="1451" spans="28:30">
      <c r="AB1451" s="77"/>
      <c r="AC1451" s="77"/>
      <c r="AD1451" s="77"/>
    </row>
    <row r="1452" spans="28:30">
      <c r="AB1452" s="77"/>
      <c r="AC1452" s="77"/>
      <c r="AD1452" s="77"/>
    </row>
    <row r="1453" spans="28:30">
      <c r="AB1453" s="77"/>
      <c r="AC1453" s="77"/>
      <c r="AD1453" s="77"/>
    </row>
    <row r="1454" spans="28:30">
      <c r="AB1454" s="77"/>
      <c r="AC1454" s="77"/>
      <c r="AD1454" s="77"/>
    </row>
    <row r="1455" spans="28:30">
      <c r="AB1455" s="77"/>
      <c r="AC1455" s="77"/>
      <c r="AD1455" s="77"/>
    </row>
    <row r="1456" spans="28:30">
      <c r="AB1456" s="77"/>
      <c r="AC1456" s="77"/>
      <c r="AD1456" s="77"/>
    </row>
    <row r="1457" spans="28:30">
      <c r="AB1457" s="77"/>
      <c r="AC1457" s="77"/>
      <c r="AD1457" s="77"/>
    </row>
    <row r="1458" spans="28:30">
      <c r="AB1458" s="77"/>
      <c r="AC1458" s="77"/>
      <c r="AD1458" s="77"/>
    </row>
    <row r="1459" spans="28:30">
      <c r="AB1459" s="77"/>
      <c r="AC1459" s="77"/>
      <c r="AD1459" s="77"/>
    </row>
    <row r="1460" spans="28:30">
      <c r="AB1460" s="77"/>
      <c r="AC1460" s="77"/>
      <c r="AD1460" s="77"/>
    </row>
    <row r="1461" spans="28:30">
      <c r="AB1461" s="77"/>
      <c r="AC1461" s="77"/>
      <c r="AD1461" s="77"/>
    </row>
    <row r="1462" spans="28:30">
      <c r="AB1462" s="77"/>
      <c r="AC1462" s="77"/>
      <c r="AD1462" s="77"/>
    </row>
    <row r="1463" spans="28:30">
      <c r="AB1463" s="77"/>
      <c r="AC1463" s="77"/>
      <c r="AD1463" s="77"/>
    </row>
    <row r="1464" spans="28:30">
      <c r="AB1464" s="77"/>
      <c r="AC1464" s="77"/>
      <c r="AD1464" s="77"/>
    </row>
    <row r="1465" spans="28:30">
      <c r="AB1465" s="77"/>
      <c r="AC1465" s="77"/>
      <c r="AD1465" s="77"/>
    </row>
    <row r="1466" spans="28:30">
      <c r="AB1466" s="77"/>
      <c r="AC1466" s="77"/>
      <c r="AD1466" s="77"/>
    </row>
    <row r="1467" spans="28:30">
      <c r="AB1467" s="77"/>
      <c r="AC1467" s="77"/>
      <c r="AD1467" s="77"/>
    </row>
    <row r="1468" spans="28:30">
      <c r="AB1468" s="77"/>
      <c r="AC1468" s="77"/>
      <c r="AD1468" s="77"/>
    </row>
    <row r="1469" spans="28:30">
      <c r="AB1469" s="77"/>
      <c r="AC1469" s="77"/>
      <c r="AD1469" s="77"/>
    </row>
    <row r="1470" spans="28:30">
      <c r="AB1470" s="77"/>
      <c r="AC1470" s="77"/>
      <c r="AD1470" s="77"/>
    </row>
    <row r="1471" spans="28:30">
      <c r="AB1471" s="77"/>
      <c r="AC1471" s="77"/>
      <c r="AD1471" s="77"/>
    </row>
    <row r="1472" spans="28:30">
      <c r="AB1472" s="77"/>
      <c r="AC1472" s="77"/>
      <c r="AD1472" s="77"/>
    </row>
    <row r="1473" spans="28:30">
      <c r="AB1473" s="77"/>
      <c r="AC1473" s="77"/>
      <c r="AD1473" s="77"/>
    </row>
    <row r="1474" spans="28:30">
      <c r="AB1474" s="77"/>
      <c r="AC1474" s="77"/>
      <c r="AD1474" s="77"/>
    </row>
    <row r="1475" spans="28:30">
      <c r="AB1475" s="77"/>
      <c r="AC1475" s="77"/>
      <c r="AD1475" s="77"/>
    </row>
    <row r="1476" spans="28:30">
      <c r="AB1476" s="77"/>
      <c r="AC1476" s="77"/>
      <c r="AD1476" s="77"/>
    </row>
    <row r="1477" spans="28:30">
      <c r="AB1477" s="77"/>
      <c r="AC1477" s="77"/>
      <c r="AD1477" s="77"/>
    </row>
    <row r="1478" spans="28:30">
      <c r="AB1478" s="77"/>
      <c r="AC1478" s="77"/>
      <c r="AD1478" s="77"/>
    </row>
  </sheetData>
  <dataConsolidate/>
  <phoneticPr fontId="2"/>
  <pageMargins left="0.75" right="0.75" top="1" bottom="1" header="0.51200000000000001" footer="0.51200000000000001"/>
  <pageSetup paperSize="1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取込用</vt:lpstr>
      <vt:lpstr>INPUT</vt:lpstr>
      <vt:lpstr>DATA</vt:lpstr>
      <vt:lpstr>INPUT!Print_Area</vt:lpstr>
    </vt:vector>
  </TitlesOfParts>
  <Manager/>
  <Company>入浴剤専門店rocce（有限会社スパイラルワークス）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入浴剤専門店 rocce ご注文シート</dc:title>
  <dc:subject/>
  <dc:creator>Kiyoshi Kuroyanagi</dc:creator>
  <cp:keywords/>
  <dc:description/>
  <cp:lastModifiedBy>KEEPRUN</cp:lastModifiedBy>
  <cp:lastPrinted>2005-02-14T11:29:31Z</cp:lastPrinted>
  <dcterms:created xsi:type="dcterms:W3CDTF">2005-01-10T09:47:29Z</dcterms:created>
  <dcterms:modified xsi:type="dcterms:W3CDTF">2021-04-05T06:05:13Z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宛先">
    <vt:lpwstr>info@rocce.jp</vt:lpwstr>
  </property>
</Properties>
</file>